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521" windowWidth="11220" windowHeight="11760" firstSheet="2" activeTab="2"/>
  </bookViews>
  <sheets>
    <sheet name="стр.1" sheetId="1" r:id="rId1"/>
    <sheet name="стр.2,3" sheetId="2" r:id="rId2"/>
    <sheet name="раздел 2.2 обоснавание(стр 4)" sheetId="3" r:id="rId3"/>
    <sheet name="раздел 2.2.1." sheetId="4" state="hidden" r:id="rId4"/>
    <sheet name="раздел 2.3." sheetId="5" state="hidden" r:id="rId5"/>
    <sheet name="раздел.3" sheetId="6" state="hidden" r:id="rId6"/>
    <sheet name="раздел 4" sheetId="7" state="hidden" r:id="rId7"/>
    <sheet name="прил.2" sheetId="8" state="hidden" r:id="rId8"/>
    <sheet name="раздел 4 (2)" sheetId="9" state="hidden" r:id="rId9"/>
    <sheet name="расшифровка" sheetId="10" r:id="rId10"/>
    <sheet name="раздел 2.2.1. (стр5)" sheetId="11" r:id="rId11"/>
    <sheet name="целевые (стр6)" sheetId="12" r:id="rId12"/>
    <sheet name="раздел. (3)" sheetId="13" state="hidden" r:id="rId13"/>
    <sheet name="налоги" sheetId="14" state="hidden" r:id="rId14"/>
    <sheet name="раздел 2.3. (стр7)" sheetId="15" r:id="rId15"/>
    <sheet name="212" sheetId="16" state="hidden" r:id="rId16"/>
    <sheet name="1.1.(211)" sheetId="17" state="hidden" r:id="rId17"/>
    <sheet name="213" sheetId="18" state="hidden" r:id="rId18"/>
    <sheet name="221" sheetId="19" state="hidden" r:id="rId19"/>
    <sheet name="223" sheetId="20" state="hidden" r:id="rId20"/>
    <sheet name="225" sheetId="21" state="hidden" r:id="rId21"/>
    <sheet name="226" sheetId="22" state="hidden" r:id="rId22"/>
    <sheet name="налоги (2)" sheetId="23" state="hidden" r:id="rId23"/>
    <sheet name="310" sheetId="24" state="hidden" r:id="rId24"/>
    <sheet name="340" sheetId="25" state="hidden" r:id="rId25"/>
  </sheets>
  <externalReferences>
    <externalReference r:id="rId28"/>
  </externalReferences>
  <definedNames>
    <definedName name="Z_19971CA1_E1B0_4EE7_BBAC_56E818C6A61A_.wvu.PrintArea" localSheetId="16" hidden="1">'1.1.(211)'!$A$1:$L$47</definedName>
    <definedName name="Z_655A8EB9_2C4B_49D7_BBDE_EAB2CF10BC60_.wvu.PrintArea" localSheetId="16" hidden="1">'1.1.(211)'!$A$1:$L$47</definedName>
    <definedName name="Z_655A8EB9_2C4B_49D7_BBDE_EAB2CF10BC60_.wvu.PrintArea" localSheetId="15" hidden="1">'212'!$A$1:$F$14</definedName>
    <definedName name="Z_655A8EB9_2C4B_49D7_BBDE_EAB2CF10BC60_.wvu.PrintArea" localSheetId="17" hidden="1">'213'!$A$1:$D$16</definedName>
    <definedName name="Z_655A8EB9_2C4B_49D7_BBDE_EAB2CF10BC60_.wvu.PrintArea" localSheetId="18" hidden="1">'221'!$A$1:$F$22</definedName>
    <definedName name="Z_655A8EB9_2C4B_49D7_BBDE_EAB2CF10BC60_.wvu.PrintArea" localSheetId="19" hidden="1">'223'!$A$1:$G$20</definedName>
    <definedName name="Z_655A8EB9_2C4B_49D7_BBDE_EAB2CF10BC60_.wvu.PrintArea" localSheetId="20" hidden="1">'225'!$A$1:$G$26</definedName>
    <definedName name="Z_655A8EB9_2C4B_49D7_BBDE_EAB2CF10BC60_.wvu.PrintArea" localSheetId="21" hidden="1">'226'!$A$1:$F$15</definedName>
    <definedName name="Z_655A8EB9_2C4B_49D7_BBDE_EAB2CF10BC60_.wvu.PrintArea" localSheetId="23" hidden="1">'310'!$A$1:$F$12</definedName>
    <definedName name="Z_655A8EB9_2C4B_49D7_BBDE_EAB2CF10BC60_.wvu.PrintArea" localSheetId="24" hidden="1">'340'!$A$1:$G$15</definedName>
    <definedName name="Z_655A8EB9_2C4B_49D7_BBDE_EAB2CF10BC60_.wvu.PrintArea" localSheetId="22" hidden="1">'налоги (2)'!$A$1:$F$9</definedName>
    <definedName name="Z_655A8EB9_2C4B_49D7_BBDE_EAB2CF10BC60_.wvu.Rows" localSheetId="20" hidden="1">'225'!$16:$16</definedName>
    <definedName name="Z_F3D3EEA7_55FB_4355_8F80_05E4A8EE45AE_.wvu.PrintArea" localSheetId="13" hidden="1">'налоги'!$A$1:$F$10</definedName>
    <definedName name="Z_FE819B02_1F10_4D5D_9A85_EF5DC5794C35_.wvu.PrintArea" localSheetId="16" hidden="1">'1.1.(211)'!$A$1:$L$47</definedName>
    <definedName name="Z_FE819B02_1F10_4D5D_9A85_EF5DC5794C35_.wvu.PrintArea" localSheetId="15" hidden="1">'212'!$A$1:$F$14</definedName>
    <definedName name="Z_FE819B02_1F10_4D5D_9A85_EF5DC5794C35_.wvu.PrintArea" localSheetId="17" hidden="1">'213'!$A$1:$D$16</definedName>
    <definedName name="Z_FE819B02_1F10_4D5D_9A85_EF5DC5794C35_.wvu.PrintArea" localSheetId="18" hidden="1">'221'!$A$1:$F$22</definedName>
    <definedName name="Z_FE819B02_1F10_4D5D_9A85_EF5DC5794C35_.wvu.PrintArea" localSheetId="19" hidden="1">'223'!$A$1:$G$20</definedName>
    <definedName name="Z_FE819B02_1F10_4D5D_9A85_EF5DC5794C35_.wvu.PrintArea" localSheetId="20" hidden="1">'225'!$A$1:$G$26</definedName>
    <definedName name="Z_FE819B02_1F10_4D5D_9A85_EF5DC5794C35_.wvu.PrintArea" localSheetId="21" hidden="1">'226'!$A$1:$F$15</definedName>
    <definedName name="Z_FE819B02_1F10_4D5D_9A85_EF5DC5794C35_.wvu.PrintArea" localSheetId="23" hidden="1">'310'!$A$1:$F$12</definedName>
    <definedName name="Z_FE819B02_1F10_4D5D_9A85_EF5DC5794C35_.wvu.PrintArea" localSheetId="24" hidden="1">'340'!$A$1:$G$15</definedName>
    <definedName name="Z_FE819B02_1F10_4D5D_9A85_EF5DC5794C35_.wvu.PrintArea" localSheetId="13" hidden="1">'налоги'!$A$1:$F$10</definedName>
    <definedName name="Z_FE819B02_1F10_4D5D_9A85_EF5DC5794C35_.wvu.PrintArea" localSheetId="22" hidden="1">'налоги (2)'!$A$1:$F$9</definedName>
    <definedName name="Z_FE819B02_1F10_4D5D_9A85_EF5DC5794C35_.wvu.Rows" localSheetId="20" hidden="1">'225'!$16:$16</definedName>
    <definedName name="_xlnm.Print_Area" localSheetId="16">'1.1.(211)'!$A$1:$L$30</definedName>
    <definedName name="_xlnm.Print_Area" localSheetId="15">'212'!$A$1:$F$19</definedName>
    <definedName name="_xlnm.Print_Area" localSheetId="17">'213'!$A$1:$D$16</definedName>
    <definedName name="_xlnm.Print_Area" localSheetId="18">'221'!$A$1:$F$22</definedName>
    <definedName name="_xlnm.Print_Area" localSheetId="19">'223'!$A$1:$G$20</definedName>
    <definedName name="_xlnm.Print_Area" localSheetId="20">'225'!$A$1:$G$26</definedName>
    <definedName name="_xlnm.Print_Area" localSheetId="21">'226'!$A$1:$F$20</definedName>
    <definedName name="_xlnm.Print_Area" localSheetId="23">'310'!$A$1:$F$12</definedName>
    <definedName name="_xlnm.Print_Area" localSheetId="24">'340'!$A$1:$G$20</definedName>
    <definedName name="_xlnm.Print_Area" localSheetId="13">'налоги'!$A$1:$F$10</definedName>
    <definedName name="_xlnm.Print_Area" localSheetId="22">'налоги (2)'!$A$1:$F$30</definedName>
    <definedName name="_xlnm.Print_Area" localSheetId="2">'раздел 2.2 обоснавание(стр 4)'!$A$1:$L$47</definedName>
    <definedName name="_xlnm.Print_Area" localSheetId="14">'раздел 2.3. (стр7)'!$A$1:$FK$35</definedName>
    <definedName name="_xlnm.Print_Area" localSheetId="12">'раздел. (3)'!$A$1:$D$59</definedName>
    <definedName name="_xlnm.Print_Area" localSheetId="9">'расшифровка'!$A$1:$G$78</definedName>
  </definedNames>
  <calcPr fullCalcOnLoad="1"/>
</workbook>
</file>

<file path=xl/sharedStrings.xml><?xml version="1.0" encoding="utf-8"?>
<sst xmlns="http://schemas.openxmlformats.org/spreadsheetml/2006/main" count="1439" uniqueCount="658">
  <si>
    <t>Наименование показателя</t>
  </si>
  <si>
    <t>Код строки</t>
  </si>
  <si>
    <t>Всего</t>
  </si>
  <si>
    <t>в том числе:</t>
  </si>
  <si>
    <t>Субсидии на осуществление капитальных вложений</t>
  </si>
  <si>
    <t>Поступления от доходов, всего:</t>
  </si>
  <si>
    <t>х</t>
  </si>
  <si>
    <t>Доходы от оказания услуг, работ</t>
  </si>
  <si>
    <t>Выплаты по расходам, всего:</t>
  </si>
  <si>
    <t>из них:</t>
  </si>
  <si>
    <t>Уплата налогов, сборов и иных платежей, всего</t>
  </si>
  <si>
    <t>Остаток средств на начало года</t>
  </si>
  <si>
    <t>Остаток средств на конец года</t>
  </si>
  <si>
    <t>2.2.1. Показатели выплат по расходам на закупку товаров,</t>
  </si>
  <si>
    <t>работ, услуг учреждения (подразделения) &lt;*&gt;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</si>
  <si>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</si>
  <si>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</si>
  <si>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</si>
  <si>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</si>
  <si>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</si>
  <si>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</si>
  <si>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1-й год планового периода</t>
  </si>
  <si>
    <t>на 20__ г. 2-й год планового периода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</si>
  <si>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</si>
  <si>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</t>
  </si>
  <si>
    <t>на закупку товаров работ, услуг по году начала закупки</t>
  </si>
  <si>
    <t>3. Сведения и показатели об использовании ресурсов</t>
  </si>
  <si>
    <t>учреждения (подразделения)</t>
  </si>
  <si>
    <t>Единица измерения</t>
  </si>
  <si>
    <t>1. Сведения об уровне оплаты труда работников учреждения (подразделения)</t>
  </si>
  <si>
    <t>1.1. Фонд оплаты труда, всего</t>
  </si>
  <si>
    <t>тыс. руб.</t>
  </si>
  <si>
    <t>из них: выплаты стимулирующего характера</t>
  </si>
  <si>
    <t>1.1.1. Фонд оплаты труда руководителей учреждения (подразделения) и их заместителей</t>
  </si>
  <si>
    <t>1.1.2. Фонд оплаты труда прочих работников учреждения (подразделения)</t>
  </si>
  <si>
    <t>1.2. Фонд оплаты труда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</si>
  <si>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</si>
  <si>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1.3. Среднесписочная численность работников учреждения (подразделения)</t>
  </si>
  <si>
    <t>чел.</t>
  </si>
  <si>
    <t>1.3.1. Среднесписочная численность руководителей учреждения (подразделения) и их заместителей</t>
  </si>
  <si>
    <t>1.3.2. Среднесписочная численность прочих работников учреждения (подразделения)</t>
  </si>
  <si>
    <t>1.4. Среднесписочная численность работников учреждения (подразделения), с которыми заключены эффективные контракты</t>
  </si>
  <si>
    <t>1.4.1. Среднесписочная численность руководителей учреждения (подразделения) и их заместителей, с которыми заключены эффективные контракты</t>
  </si>
  <si>
    <t>1.4.2. Среднесписочная численность прочих работников учреждения (подразделения), с которыми заключены эффективные контракты</t>
  </si>
  <si>
    <t>1.5. Среднесписочная численность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</si>
  <si>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</si>
  <si>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>руб.</t>
  </si>
  <si>
    <t>1.7. Средняя заработная плата, сложившаяся/прогнозируемая в отчетном периоде</t>
  </si>
  <si>
    <t>в том числе по категориям работников, повышение оплаты труда которых предусмотрено указами Президента РФ</t>
  </si>
  <si>
    <t>1.8. Отношение средней заработной платы руководителей учреждения (подразделения) и их заместителей к средней заработной плате работников учреждения (подразделения)</t>
  </si>
  <si>
    <t>%</t>
  </si>
  <si>
    <t>1.9. Отношение средней заработной платы, сложившейся/прогнозируемой в отчетном периоде, к средней заработной плате, необходимой для реализации указов Президента РФ</t>
  </si>
  <si>
    <t>2. Сведения об использовании имущества учреждения (подразделения)</t>
  </si>
  <si>
    <t>2.1. Общая площадь объектов недвижимого имущества, закрепленная за учреждением (подразделением)</t>
  </si>
  <si>
    <t>м2</t>
  </si>
  <si>
    <t>2.1.1. Площадь недвижимого имущества в безвозмездном пользовании, всего</t>
  </si>
  <si>
    <t>2.1.2. Площадь недвижимого имущества в безвозмездном пользовании, не используемая для выполнения государственного задания</t>
  </si>
  <si>
    <t>2.1.3. Площадь недвижимого имущества, переданная в аренду</t>
  </si>
  <si>
    <t>2.2. Затраты на содержание имущества учреждения (подразделения)</t>
  </si>
  <si>
    <t>2.2.1. Затраты на содержание имущества учреждения (подразделения), не используемого для выполнения государственного задания</t>
  </si>
  <si>
    <t>2.3. Коэффициент износа основных средств (отношение величины износа основных средств на конец отчетного периода к стоимости основных средств учреждения на конец отчетного периода)</t>
  </si>
  <si>
    <t>ед.</t>
  </si>
  <si>
    <t>2.4. Коэффициент обновления основных средств (отношение стоимости основных средств, поступивших за отчетный период,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</si>
  <si>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</si>
  <si>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3. Показатели, характеризующие объем и качество оказываемой услуги</t>
  </si>
  <si>
    <t>3.1. Общее количество государственных услуг, оказываемых учреждением (подразделением)</t>
  </si>
  <si>
    <t>3.1.1. Количество государственных услуг, в отношении которых нормативно установлены требования к качеству их оказания</t>
  </si>
  <si>
    <t>4. Показатели открытости и прозрачности деятельности</t>
  </si>
  <si>
    <t>4.1. Обеспечено размещение (актуализация) сведений об учреждении (подразделении) на официальном сайте в сети Интернет www.bus.gov.ru</t>
  </si>
  <si>
    <t>да - 1/нет - 0</t>
  </si>
  <si>
    <t>4.2. Обеспечено размещение в сети Интернет информации о результатах деятельности учреждения (подразделения) за отчетный год</t>
  </si>
  <si>
    <t>да - 1/нет - 1</t>
  </si>
  <si>
    <t>Код
строки</t>
  </si>
  <si>
    <t>Субсидии, представляемые в соответствии
с абзацем вторым пункта 1 статьи 78.1 Бюджетного кодекса Российской Федерации</t>
  </si>
  <si>
    <t>платные услуги</t>
  </si>
  <si>
    <t>родительская плата</t>
  </si>
  <si>
    <t>гранты</t>
  </si>
  <si>
    <t>прочие поступления</t>
  </si>
  <si>
    <t>2</t>
  </si>
  <si>
    <t>3</t>
  </si>
  <si>
    <t>100</t>
  </si>
  <si>
    <t>Х</t>
  </si>
  <si>
    <t>в том числе: доходы от собственности</t>
  </si>
  <si>
    <t>110</t>
  </si>
  <si>
    <t>111</t>
  </si>
  <si>
    <t>120</t>
  </si>
  <si>
    <t>130</t>
  </si>
  <si>
    <t>Иные субсидии, предоставленные
из бюджета</t>
  </si>
  <si>
    <t>150</t>
  </si>
  <si>
    <t>180</t>
  </si>
  <si>
    <t>200</t>
  </si>
  <si>
    <t>в том числе на выплаты персоналу, всего:</t>
  </si>
  <si>
    <t>210</t>
  </si>
  <si>
    <t>211</t>
  </si>
  <si>
    <t>230</t>
  </si>
  <si>
    <t>Расходы на закупку товаров,
работ, услуг, всего</t>
  </si>
  <si>
    <t>260</t>
  </si>
  <si>
    <t>500</t>
  </si>
  <si>
    <t>600</t>
  </si>
  <si>
    <t>&lt;*&gt; Заполняется в порядке, установленном приказом Минфина России от 28.07.2010 № 81н "О требованиях к плану финансово-хозяйственной деятельности государственного (муниципального) учреждения"(в редакции приказа от 24.09.2015 № 140н)</t>
  </si>
  <si>
    <t>Объем финансового обеспечения, руб. (с точностью до двух знаков после запятой - 0,00) всего</t>
  </si>
  <si>
    <t>Поступления от оказания услуг (выполнения работ) на платной основе и от иной приносящей доход деятельности, всего</t>
  </si>
  <si>
    <t>2.2. Показатели по поступлениям и выплатам учреждения</t>
  </si>
  <si>
    <t>Адрес фактического местонахождения</t>
  </si>
  <si>
    <t>(последнюю отчетную дату)</t>
  </si>
  <si>
    <t>I. Нефинансовые активы, всего:</t>
  </si>
  <si>
    <t>1.2.1. Общая балансовая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</si>
  <si>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</si>
  <si>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</si>
  <si>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</si>
  <si>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III. Обязательства, всего</t>
  </si>
  <si>
    <t>3.2. Кредиторская задолженность:</t>
  </si>
  <si>
    <t>Приложение № 1</t>
  </si>
  <si>
    <t>к Порядку составления и утверждения плана финансово-хозяйственной деятельности муниципальных  учреждений, утвержденному постановлением администрации муниципального образования Кандалакшский район от  31.05.2016 № 609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</si>
  <si>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</si>
  <si>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</si>
  <si>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</si>
  <si>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</si>
  <si>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</si>
  <si>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</si>
  <si>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
финансово-хозяйственной деятельности</t>
  </si>
  <si>
    <t>КОДЫ</t>
  </si>
  <si>
    <t>Форма по КФД</t>
  </si>
  <si>
    <t>Дата</t>
  </si>
  <si>
    <t>Наименование муниципального</t>
  </si>
  <si>
    <t>по ОКПО</t>
  </si>
  <si>
    <t xml:space="preserve">учреждения </t>
  </si>
  <si>
    <t>ИНН/КПП</t>
  </si>
  <si>
    <t>Единица измерения:</t>
  </si>
  <si>
    <t>по ОКЕИ</t>
  </si>
  <si>
    <t>Наименование органа, осуществляющего</t>
  </si>
  <si>
    <t>функции и полномочия учредителя</t>
  </si>
  <si>
    <t xml:space="preserve">муниципального учреждения </t>
  </si>
  <si>
    <t>1. Сведения о деятельности муниципального учреждения</t>
  </si>
  <si>
    <t xml:space="preserve">2. Финансовые параметры деятельности учреждения
</t>
  </si>
  <si>
    <t xml:space="preserve">2.1. Показатели финансового состояния учреждения
</t>
  </si>
  <si>
    <t xml:space="preserve">на </t>
  </si>
  <si>
    <t>№ п/п</t>
  </si>
  <si>
    <t>Сумма,
тыс. руб.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</si>
  <si>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</si>
  <si>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</si>
  <si>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</si>
  <si>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</si>
  <si>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</si>
  <si>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</si>
  <si>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1.2.2. Остаточная стоимость особо ценного движимого имущества</t>
  </si>
  <si>
    <t>2.2. Денежные средства учреждения, размещенные на депозиты в 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</si>
  <si>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</si>
  <si>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</si>
  <si>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</si>
  <si>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</si>
  <si>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</si>
  <si>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</si>
  <si>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</si>
  <si>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</si>
  <si>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</si>
  <si>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2.6. Дебиторская задолженность по выданным авансам, полученным за счет средств районного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</si>
  <si>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</si>
  <si>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</si>
  <si>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</si>
  <si>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</si>
  <si>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</si>
  <si>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</si>
  <si>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</si>
  <si>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</si>
  <si>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</si>
  <si>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</si>
  <si>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</si>
  <si>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</si>
  <si>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</si>
  <si>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</si>
  <si>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</si>
  <si>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</si>
  <si>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</si>
  <si>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</si>
  <si>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</si>
  <si>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</si>
  <si>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</si>
  <si>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</si>
  <si>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</si>
  <si>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районного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</si>
  <si>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</si>
  <si>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</si>
  <si>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</si>
  <si>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</si>
  <si>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</si>
  <si>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</si>
  <si>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</si>
  <si>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</si>
  <si>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</si>
  <si>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</si>
  <si>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</si>
  <si>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</si>
  <si>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</si>
  <si>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</si>
  <si>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</si>
  <si>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</si>
  <si>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</si>
  <si>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</si>
  <si>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</si>
  <si>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</si>
  <si>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</si>
  <si>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</si>
  <si>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</si>
  <si>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</si>
  <si>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</si>
  <si>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</si>
  <si>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</si>
  <si>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
2.3. Сведения о средствах, поступающих во временное распоряжение учреждения  &lt;*&gt; </t>
  </si>
  <si>
    <t>(очередной финансовый год)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</si>
  <si>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</si>
  <si>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</si>
  <si>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</si>
  <si>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</si>
  <si>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</si>
  <si>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</si>
  <si>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</si>
  <si>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 xml:space="preserve">2.4. Справочная информация &lt;*&gt; 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</si>
  <si>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</si>
  <si>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</si>
  <si>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</si>
  <si>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</si>
  <si>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Руководитель муниципального учреждения </t>
  </si>
  <si>
    <t>(уполномоченное лицо)</t>
  </si>
  <si>
    <t>Заместитель руководителя муниципального учреждения</t>
  </si>
  <si>
    <t>по финансовым вопросам</t>
  </si>
  <si>
    <t xml:space="preserve">Главный бухгалтер муниципального учреждения </t>
  </si>
  <si>
    <t>Исполнитель</t>
  </si>
  <si>
    <t>Тел.</t>
  </si>
  <si>
    <t>Руководитель финансово-экономической
службы учреждения  ______________ _____________________
                                         (подпись)         (расшифровка подписи)
Исполнитель             ______________ _____________________
                                         (подпись)         (расшифровка подписи)
тел. _________________________
на "_____" ______________ 20____ г.</t>
  </si>
  <si>
    <t>4. Перечень мероприятий по повышению эффективности деятельности учреждения</t>
  </si>
  <si>
    <t>Наименование мероприятия</t>
  </si>
  <si>
    <t>Сроки проведения</t>
  </si>
  <si>
    <t>Ожидаемый результат реализации</t>
  </si>
  <si>
    <t>Затраты, необходимые на проведение мероприятия, тыс. руб.</t>
  </si>
  <si>
    <t xml:space="preserve">1. Повышение эффективности управления и кадрового потенциала учреждения </t>
  </si>
  <si>
    <t>…….</t>
  </si>
  <si>
    <t xml:space="preserve">4. Направления оптимизации расходов учреждения </t>
  </si>
  <si>
    <t>Итого:</t>
  </si>
  <si>
    <t>2. Повышение эффективности управления муниципальной собственностью</t>
  </si>
  <si>
    <t>3. Повышение качества предоставления муниципальных услуг</t>
  </si>
  <si>
    <t>Приложение № 2</t>
  </si>
  <si>
    <t xml:space="preserve">к Порядку составления и утверждения плана финансово-хозяйственной деятельности </t>
  </si>
  <si>
    <t>муниципальных учреждений, утвержденным постановлением администрации</t>
  </si>
  <si>
    <t>муниципального образования Кандалакшский район</t>
  </si>
  <si>
    <t>от 31.05.2016 № 609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</si>
  <si>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</si>
  <si>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</si>
  <si>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СВЕДЕНИЯ</t>
  </si>
  <si>
    <t>ОБ ОПЕРАЦИЯХ С ЦЕЛЕВЫМИ СУБСИДИЯМИ, ПРЕДОСТАВЛЕННЫМИ МУНИЦИПАЛЬНОМУ УЧРЕЖДЕНИЮ НА 20</t>
  </si>
  <si>
    <t xml:space="preserve"> Г.</t>
  </si>
  <si>
    <t>Форма по ОКУД</t>
  </si>
  <si>
    <t>0501016</t>
  </si>
  <si>
    <t>от "</t>
  </si>
  <si>
    <t>Муниципальное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</si>
  <si>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</si>
  <si>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</si>
  <si>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</si>
  <si>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</si>
  <si>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</si>
  <si>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</si>
  <si>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</si>
  <si>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</si>
  <si>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</si>
  <si>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</si>
  <si>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</si>
  <si>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 xml:space="preserve">Код 
бюджетной классификации 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</si>
  <si>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</si>
  <si>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</si>
  <si>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</si>
  <si>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</si>
  <si>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</si>
  <si>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</si>
  <si>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</si>
  <si>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</si>
  <si>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</si>
  <si>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</si>
  <si>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</si>
  <si>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</si>
  <si>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</si>
  <si>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</si>
  <si>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</si>
  <si>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</si>
  <si>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</si>
  <si>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</si>
  <si>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</si>
  <si>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</si>
  <si>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</si>
  <si>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3.Перечень услуг (работ), осуществляемых в том числе на платной основе:
</t>
  </si>
  <si>
    <t>17</t>
  </si>
  <si>
    <t>Субсидия на Реализ закона МО"О регион. нормативах финансового обеспечения образов. д-сти в Мурм. области"</t>
  </si>
  <si>
    <t>Предоставление дошкольного образования в образовательных организациях дошкольного образования</t>
  </si>
  <si>
    <t>Предоставление субсидии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</si>
  <si>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Начисления на выплаты по оплате труда </t>
  </si>
  <si>
    <t xml:space="preserve">Прочие выплаты (Другие расходы по прочим выплатам) </t>
  </si>
  <si>
    <t>21101</t>
  </si>
  <si>
    <t>21202</t>
  </si>
  <si>
    <t>21301</t>
  </si>
  <si>
    <t>21201</t>
  </si>
  <si>
    <t>21203</t>
  </si>
  <si>
    <t>21294</t>
  </si>
  <si>
    <t>29001</t>
  </si>
  <si>
    <t>22100</t>
  </si>
  <si>
    <t>22317</t>
  </si>
  <si>
    <t>22331</t>
  </si>
  <si>
    <t>22504</t>
  </si>
  <si>
    <t xml:space="preserve">Другие расходы по прочим работам, услугам </t>
  </si>
  <si>
    <t>22501</t>
  </si>
  <si>
    <t>22503</t>
  </si>
  <si>
    <t>22599</t>
  </si>
  <si>
    <t>22603</t>
  </si>
  <si>
    <t>22699</t>
  </si>
  <si>
    <t>31005</t>
  </si>
  <si>
    <t xml:space="preserve">Другие расходы на увеличение стоимости материальных запасов </t>
  </si>
  <si>
    <t>34099</t>
  </si>
  <si>
    <t>383</t>
  </si>
  <si>
    <t>Управление образования Администрации муниципального образования Кандалакшский район</t>
  </si>
  <si>
    <t xml:space="preserve">1.Цели деятельности учреждения:
- реализация образовательных программ дошкольного образования; 
- присмотр и уход за детьми. </t>
  </si>
  <si>
    <t xml:space="preserve">2.Виды деятельности Учреждения : - реализация основной общеобразовательной программы дошкольного образования в соответствии с Уставом Учреждения и лицензией на право ведения образовательной деятельности; 
- реализация дополнительных образовательных программ дошкольного образования и иных программ дошкольного образования, направленных на познавательно- речевое, социально-личностное, художественно-эстетическое и физическое развитие детей, предусмотренных образовательной программой дошкольного образования Учреждения; 
- осуществление необходимой коррекции недостатков в физическом и (или) психическом развитии детей; 
- оказание консультативной и методической помощи родителям (законным представителям) по вопросам воспитания, обучения и развития детей; 
- обеспечение воспитания, обучения и развития, а также присмотра и ухода за детьми в возрасте от 2 месяцев до 7 лет в соответствии с ФЗ-273 “Об образовании в Российской Федерации”, договорами с родителями (законными представителями) детей и Уставом Учреждения; 
- организация медицинского обслуживания детей в Учреждении; 
- оказание платных дополнительных образовательных услуг. 
</t>
  </si>
  <si>
    <t>на "01" января 2017г.</t>
  </si>
  <si>
    <t xml:space="preserve">01 января </t>
  </si>
  <si>
    <t>на "01"января 2017г.</t>
  </si>
  <si>
    <t>за 2016г. отчетный финансовый год</t>
  </si>
  <si>
    <t>за 2017 г. текущий финансовый год</t>
  </si>
  <si>
    <t>на "01" января 2017 г.</t>
  </si>
  <si>
    <t>Приложение №1 к приказу</t>
  </si>
  <si>
    <t>Управления образования</t>
  </si>
  <si>
    <t>от __________2017 №__</t>
  </si>
  <si>
    <t xml:space="preserve">КБК
</t>
  </si>
  <si>
    <t>Субсидии на финансовое обеспечение выполнения муниципального задания из федерального бюджета, бюджета субъекта РФ, местного бюджета</t>
  </si>
  <si>
    <t>000 0000 0000000000 120</t>
  </si>
  <si>
    <t>Иные выплаты персоналу, за исключением выплат из фонда оплаты труда</t>
  </si>
  <si>
    <t>Социальные и иные выплаты населению, всего</t>
  </si>
  <si>
    <t>220</t>
  </si>
  <si>
    <t>1.Уплата  налогов на имущество и земельного налога</t>
  </si>
  <si>
    <t>2. Уплата прочих налогов, сборов</t>
  </si>
  <si>
    <t>2.Уплата иных платежей</t>
  </si>
  <si>
    <t>Безвозмездные перечисления организациям</t>
  </si>
  <si>
    <t>240</t>
  </si>
  <si>
    <t>Прочие расходы (кроме расходов
на закупку товаров, работ, услуг)</t>
  </si>
  <si>
    <t>250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</si>
  <si>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</si>
  <si>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обеспечения муниципальных) нужд</t>
  </si>
  <si>
    <t>2.5.1 Дебиторская задолженность по расчетам с плательщиками доходов от оказания платных работ, услуг</t>
  </si>
  <si>
    <t>2.5.2 Дебиторская задолженность по расчетам с плательщиками прочих доходов</t>
  </si>
  <si>
    <t xml:space="preserve">                 Расшифровка к разделу 2.2. "Показатели по поступлениям и выплатам учреждения"</t>
  </si>
  <si>
    <t xml:space="preserve">                                      Информация о планируемых выплатах учреждения</t>
  </si>
  <si>
    <t>Разд.</t>
  </si>
  <si>
    <t>Ц.ст.</t>
  </si>
  <si>
    <t>Расх.</t>
  </si>
  <si>
    <t>ДопКласс</t>
  </si>
  <si>
    <t>ВСЕГО</t>
  </si>
  <si>
    <t>по лицевым счетам, открыиым в органах, осуществляющих, ведение  лицевых счетов учреждений</t>
  </si>
  <si>
    <t>Выплаты всего в том числе:</t>
  </si>
  <si>
    <t xml:space="preserve">      Реструктуризация задолженности муниципальных учреждений по страховым взносам</t>
  </si>
  <si>
    <t>0000</t>
  </si>
  <si>
    <t>0220180360</t>
  </si>
  <si>
    <t>000</t>
  </si>
  <si>
    <t xml:space="preserve">прочие расходы </t>
  </si>
  <si>
    <t>0703</t>
  </si>
  <si>
    <t>622</t>
  </si>
  <si>
    <t>0710171100</t>
  </si>
  <si>
    <t>0710182030</t>
  </si>
  <si>
    <t>22299</t>
  </si>
  <si>
    <t>22505</t>
  </si>
  <si>
    <t>22605</t>
  </si>
  <si>
    <t>34001</t>
  </si>
  <si>
    <t xml:space="preserve">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</si>
  <si>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07101S1100</t>
  </si>
  <si>
    <t xml:space="preserve">      Расходы за счет поступлений от платных услуг </t>
  </si>
  <si>
    <t>29099</t>
  </si>
  <si>
    <t>31099</t>
  </si>
  <si>
    <t>0701</t>
  </si>
  <si>
    <t>611</t>
  </si>
  <si>
    <t>0710175380</t>
  </si>
  <si>
    <t xml:space="preserve">Бытовая техника, мебель </t>
  </si>
  <si>
    <t xml:space="preserve">Услуги связи </t>
  </si>
  <si>
    <t xml:space="preserve">Коммунальные услуги (ОАО «Кандалакшаводоканал» - водоснабжение) </t>
  </si>
  <si>
    <t xml:space="preserve">Продукты питания </t>
  </si>
  <si>
    <t xml:space="preserve">Выплаты по заработной плате, оплата отпусков, другие выплаты </t>
  </si>
  <si>
    <t>Командировочные расходы (суточные)</t>
  </si>
  <si>
    <t>Командировочные расходы (проезд)</t>
  </si>
  <si>
    <t>Командировочные расходы (проживание)</t>
  </si>
  <si>
    <t xml:space="preserve">Коммунальные услуги (АО «АтомЭнергоСбыт»-электроэнергия) </t>
  </si>
  <si>
    <t xml:space="preserve">Содержание в чистоте помещений, зданий, дворов, иного имущества   </t>
  </si>
  <si>
    <t xml:space="preserve">Противопожарные мероприятия, связанные с содержанием
имущества, обеспечение функционирования и поддержка пожарной и
охранной сигнализации и их техническое обслуживание 
</t>
  </si>
  <si>
    <t xml:space="preserve">Обеспечение функционирования и поддержка мультисервисных
сетей, программно-аппаратных комплексов, вычислительной техники,
оргтехники и их техническое обслуживание 
</t>
  </si>
  <si>
    <t xml:space="preserve">Другие расходы по содержанию имущества </t>
  </si>
  <si>
    <t xml:space="preserve">Вневедомственная охрана </t>
  </si>
  <si>
    <t>0710182010</t>
  </si>
  <si>
    <t xml:space="preserve">Уплата налогов (включаемых в состав расходов), государственных
пошлин и сборов, разного рода платежей в бюджеты всех уровней, штрафов и пеней 
</t>
  </si>
  <si>
    <t>из них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</si>
  <si>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</si>
  <si>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</si>
  <si>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</si>
  <si>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</si>
  <si>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850</t>
  </si>
  <si>
    <t>851</t>
  </si>
  <si>
    <t>852</t>
  </si>
  <si>
    <t>853</t>
  </si>
  <si>
    <t>244</t>
  </si>
  <si>
    <t>Субсидия на финансовое обеспечение муниципальных заданий на оказание муниципальных услуг (выполнение работ)</t>
  </si>
  <si>
    <t>Услуги, осуществляемые на платной основе</t>
  </si>
  <si>
    <t>22333</t>
  </si>
  <si>
    <t xml:space="preserve">МБДОУ «Детский сад № 41 "              »  г. Кандалакша </t>
  </si>
  <si>
    <t>22325</t>
  </si>
  <si>
    <t xml:space="preserve">Коммунальные услуги (ООО «КомСервис» - тепловая энергия) </t>
  </si>
  <si>
    <t xml:space="preserve">Коммунальные услуги (ООО "Комсервис» - водоснабжение) </t>
  </si>
  <si>
    <t>5102050190/510201001</t>
  </si>
  <si>
    <t>184004, Мурманская обл., г. Кандалакша, Зареченский н.п. , Нивская д. 10</t>
  </si>
  <si>
    <t>0000000000</t>
  </si>
  <si>
    <t>заполняет руководитель</t>
  </si>
  <si>
    <t>на "____" ______________ 20___ г.</t>
  </si>
  <si>
    <t>Реструктуризация задолженности муниципальных учреждений по страховым взносам, пеням в бюджеты государственных внебюджетных фондов</t>
  </si>
  <si>
    <t>22619065</t>
  </si>
  <si>
    <t>Управление образования администрации муниципального образования Кандалакшский район</t>
  </si>
  <si>
    <t>6.7. Расчет (обоснование) расходов на уплату налогов, сборов и иных платежей</t>
  </si>
  <si>
    <t>Код видов расходов________________</t>
  </si>
  <si>
    <t xml:space="preserve">Источник финансового обеспечения___________________________________ </t>
  </si>
  <si>
    <t>N</t>
  </si>
  <si>
    <t>Наименование расходов</t>
  </si>
  <si>
    <t>Кадастровая стоимость земельного участка</t>
  </si>
  <si>
    <t>Ставка налога, %</t>
  </si>
  <si>
    <t>Сумма, руб. (графа 3 x графа 4 / 100)</t>
  </si>
  <si>
    <t>Земельный налог (всего), в том числе по участкам:</t>
  </si>
  <si>
    <t>Итого</t>
  </si>
  <si>
    <t>Отдел № 4 Управления Федерального казначейства по Мурманской области</t>
  </si>
  <si>
    <t>М.В Михайлова</t>
  </si>
  <si>
    <t>экономист</t>
  </si>
  <si>
    <t>Зайцева Е.В.</t>
  </si>
  <si>
    <t>7-22-84</t>
  </si>
  <si>
    <t xml:space="preserve"> МБДОУ «Детский сад № 41»  г. Кандалакша </t>
  </si>
  <si>
    <t>д/с 41</t>
  </si>
  <si>
    <t>на "    "                           2017 г.</t>
  </si>
  <si>
    <t>612</t>
  </si>
  <si>
    <t>0710113060</t>
  </si>
  <si>
    <t>льготная дорога</t>
  </si>
  <si>
    <t>Субсидия бюджетным дошкольным организациям на обеспечение выполнения требований надзорных органов и технической безопасности организаций образования</t>
  </si>
  <si>
    <t>18.1.1</t>
  </si>
  <si>
    <t>0701 0710113060 612</t>
  </si>
  <si>
    <t>Субсидия бюджетным дошкольным организациям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</si>
  <si>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/М. В. Михайлова/</t>
  </si>
  <si>
    <t>/В. А. Серикова/</t>
  </si>
  <si>
    <t>1.2. Расчет (обоснование) выплат персоналу при направлении в служебные командировки</t>
  </si>
  <si>
    <t>№                                              п/п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</si>
  <si>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</si>
  <si>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</si>
  <si>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</si>
  <si>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 х гр.4 х гр.5)</t>
  </si>
  <si>
    <t>Проверка</t>
  </si>
  <si>
    <t>Курсы повышения квалификации</t>
  </si>
  <si>
    <t>1.</t>
  </si>
  <si>
    <t>суточные (21201)</t>
  </si>
  <si>
    <t>2.</t>
  </si>
  <si>
    <t>оплата проезда (21202)</t>
  </si>
  <si>
    <t>3.</t>
  </si>
  <si>
    <t>найм жилого помещения (21203)</t>
  </si>
  <si>
    <t>Пособие до 3-х лет</t>
  </si>
  <si>
    <t>Медосмотр вновь принятых (21294)</t>
  </si>
  <si>
    <t>льготный проезд</t>
  </si>
  <si>
    <t>Расчеты (обоснования) к плану финансово-хозяйственной деятельности муниципального учреждения</t>
  </si>
  <si>
    <t>1. Расчеты (обоснования) выплат персоналу (строка 210)</t>
  </si>
  <si>
    <t>Код видов расходов_____111___________</t>
  </si>
  <si>
    <t>1.1. Расчеты (обоснования) расходов на оплату труда</t>
  </si>
  <si>
    <t>Должность, группа должностей</t>
  </si>
  <si>
    <t>Установленная численность, шт.единиц</t>
  </si>
  <si>
    <t>Среднесписочн. численность (чел.)</t>
  </si>
  <si>
    <t>Всего, в том числе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</si>
  <si>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</si>
  <si>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</si>
  <si>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</si>
  <si>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</si>
  <si>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коэффициент, пол. надбавка</t>
  </si>
  <si>
    <t>Фонд оплаты труда в год, руб. (гр. 4 x гр. 5 x(1 + гр. 9 / 100) x  (1+гр.10) x 12)</t>
  </si>
  <si>
    <t>Средняя заработная плата в год (гр.11/гр.4/12)</t>
  </si>
  <si>
    <t xml:space="preserve"> </t>
  </si>
  <si>
    <t>Заведующая</t>
  </si>
  <si>
    <t>Ст. воспитатель</t>
  </si>
  <si>
    <t>Воспитатели</t>
  </si>
  <si>
    <t>Музыкальный руководитель</t>
  </si>
  <si>
    <t>Начальник хоз отдела</t>
  </si>
  <si>
    <t>Делопроизводитель</t>
  </si>
  <si>
    <t>Врач</t>
  </si>
  <si>
    <t>Медсестра</t>
  </si>
  <si>
    <t>Мл.воспитатель</t>
  </si>
  <si>
    <t>Повар</t>
  </si>
  <si>
    <t>Кухонный рабочий</t>
  </si>
  <si>
    <t>Кастелянша</t>
  </si>
  <si>
    <t>Рабочий по ремонту и обслуживанию зданий и сооружений</t>
  </si>
  <si>
    <t>Рабочий по стирке и ремонту спец.одежды</t>
  </si>
  <si>
    <t>Кладовщик</t>
  </si>
  <si>
    <t>Дворник</t>
  </si>
  <si>
    <t>Уборщик  служебных помещений</t>
  </si>
  <si>
    <t>Сторож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</si>
  <si>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</si>
  <si>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</si>
  <si>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</si>
  <si>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</si>
  <si>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 (всего), в том числе:</t>
  </si>
  <si>
    <t>по ставке 22%</t>
  </si>
  <si>
    <t>по ставке 10%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</si>
  <si>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</si>
  <si>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 (всего), в том числе:</t>
  </si>
  <si>
    <t>на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</si>
  <si>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0,%</t>
  </si>
  <si>
    <t>на обязательное социальное страхование от несчастных случаев на производстве и профессиональных заболеваний по ставке 0,2%</t>
  </si>
  <si>
    <t>на обязательное социальное страхование от несчастных случаев на производстве и профессиональных заболеваний по ставке 0,_% &lt;*&gt;</t>
  </si>
  <si>
    <t>Страховые взносы в Федеральный фонд обязательного медицинского страхования, всего (по ставке 5,1%)</t>
  </si>
  <si>
    <t>6. Расчет (обоснование) расходов на закупку товаров, работ, услуг</t>
  </si>
  <si>
    <t>Код видов расходов __244________________</t>
  </si>
  <si>
    <t>Источник финансового обеспечения ___местный бюджет____________________</t>
  </si>
  <si>
    <t>6.1. Расчет (обоснование) расходов на оплату услуг связи</t>
  </si>
  <si>
    <t>Количество номеров</t>
  </si>
  <si>
    <t>Количество платежей           в год</t>
  </si>
  <si>
    <t>Стоимость за единицу, руб.</t>
  </si>
  <si>
    <t>Сумма, руб. (гр.4 х гр.5 х гр.6)</t>
  </si>
  <si>
    <t>проверка</t>
  </si>
  <si>
    <t>Предоставление абонентской линии</t>
  </si>
  <si>
    <t>Местные соединения</t>
  </si>
  <si>
    <t>Услуги междугородней связи</t>
  </si>
  <si>
    <t>Услуги проводного радиовещания</t>
  </si>
  <si>
    <t>Телематические услуги (интернет)</t>
  </si>
  <si>
    <t>6.3. Расчет (обоснование) расходов на оплату коммунальных услуг</t>
  </si>
  <si>
    <t>№                 п/п</t>
  </si>
  <si>
    <t>Доп.       код</t>
  </si>
  <si>
    <t>Размер потребления ресуросв</t>
  </si>
  <si>
    <t>Тариф             (с учетом НДС),                             руб.</t>
  </si>
  <si>
    <t>Индексация, %</t>
  </si>
  <si>
    <t>Сумма.  руб.                              (гр,3 х гр.5 )</t>
  </si>
  <si>
    <t>АО АТОМЭНЕРГОСБЫТ</t>
  </si>
  <si>
    <t>Поставка э/энергии (кВатт)</t>
  </si>
  <si>
    <t>Отопление  (Гкал)                      01.01.17-30.06.17</t>
  </si>
  <si>
    <t>Подогрев воды (куб.м)</t>
  </si>
  <si>
    <t>01.07.17-31.12.17</t>
  </si>
  <si>
    <t>6.5. Расчет (обоснование) расходов на оплату работ, услуг по содержанию имущества</t>
  </si>
  <si>
    <t>№               п/п</t>
  </si>
  <si>
    <t>Объект (кв.м, единиц)</t>
  </si>
  <si>
    <t xml:space="preserve">Сумма, руб. </t>
  </si>
  <si>
    <t>Содержание в чистоте зданий, помещений, дворов и иного имущества (ООО КПК)</t>
  </si>
  <si>
    <t>Зарядка огнетушителей (МОО ВДПО)</t>
  </si>
  <si>
    <t>Техническое обслуживание средств охраны (Ф-Л ФГУП ОХРАНЫ МВД)</t>
  </si>
  <si>
    <t>Техническое обслуживание средств АПС (МОО ВДПО)</t>
  </si>
  <si>
    <t>Проверка ветканалов (МОО ВДПО)</t>
  </si>
  <si>
    <t>Измерение сопротивления изоляции электропроводки (МОО ВДПО)</t>
  </si>
  <si>
    <t>Заправка картриджей</t>
  </si>
  <si>
    <t>Техническое обслуживание погодного регулятора  и прибора теплоучета (ООО НПК Л-реал)</t>
  </si>
  <si>
    <t>Обслуживание торгтехники (ПК МУРМАНТОРГТЕХНИКИ)</t>
  </si>
  <si>
    <t>Проверка весов (Мурманский ЦСМ)</t>
  </si>
  <si>
    <t>Итого 22599</t>
  </si>
  <si>
    <t>6.6. Расчет (обоснование) расходов на оплату прочих, работ, услуг</t>
  </si>
  <si>
    <t>Доп.             код</t>
  </si>
  <si>
    <t>Количество платежей                 в год</t>
  </si>
  <si>
    <t>Сумма, руб. (гр.3 х гр.4 )</t>
  </si>
  <si>
    <t>Вневедомстенная охрана</t>
  </si>
  <si>
    <t>Услуги в области информационных технологий</t>
  </si>
  <si>
    <t>Производственный контроль (Ф-Л ФГУЗ ЦГиЭ)</t>
  </si>
  <si>
    <t xml:space="preserve">Медицинский осмотр сотрудников </t>
  </si>
  <si>
    <t>Гигиеническая аттестация (Ф-Л ФГУЗ ЦГиЭ)</t>
  </si>
  <si>
    <t>Проведение курсов дистанционно</t>
  </si>
  <si>
    <t>Комиссия банка за проведение платежей</t>
  </si>
  <si>
    <t>Итого по 22699</t>
  </si>
  <si>
    <t>Код видов расходов 851</t>
  </si>
  <si>
    <t xml:space="preserve">Источник финансового обеспечения 032 0701 0710182010 </t>
  </si>
  <si>
    <t>Код видов расходов 853</t>
  </si>
  <si>
    <t xml:space="preserve">Источник финансового обеспечения      032 0701 0220180360 </t>
  </si>
  <si>
    <t>Источник финансового обеспечения 032 0701 0710182010</t>
  </si>
  <si>
    <t>Прочие расходы (пени, штрафы)</t>
  </si>
  <si>
    <t>6.7. Расчет (обоснование) расходов на приобретение основных средств</t>
  </si>
  <si>
    <t>Количество</t>
  </si>
  <si>
    <t>Средняя стоимость, руб.</t>
  </si>
  <si>
    <t>Сумма, руб. (графа 2 x графа 3)</t>
  </si>
  <si>
    <t>Приобретение основных средств, в том числе по группам объектов:</t>
  </si>
  <si>
    <t>Компьютерная техника, оргтехника (уч расходы)</t>
  </si>
  <si>
    <t xml:space="preserve">Дидактические учебные материалы, пособия (уч расходы) </t>
  </si>
  <si>
    <t>6.7. Расчет (обоснование) расходов на приобретение материальных запасов</t>
  </si>
  <si>
    <t>Цена за единицу, руб.</t>
  </si>
  <si>
    <t>Сумма, руб. (графа 4 x графа 5)</t>
  </si>
  <si>
    <t>Приобретение материалов, в том числе по группам материалов:</t>
  </si>
  <si>
    <t>Медикаменты и перевязочные средства</t>
  </si>
  <si>
    <t>руб</t>
  </si>
  <si>
    <t>Питание</t>
  </si>
  <si>
    <t>Мягкий инвентарь (приобретение полотенец)</t>
  </si>
  <si>
    <t>Игры, игрушки, канцтовары (уч расходы)</t>
  </si>
  <si>
    <t>Хоз товары</t>
  </si>
  <si>
    <t>Приобретение материалов для подготовки к новому цч году</t>
  </si>
  <si>
    <t>приобретение энергосберегающих светильников</t>
  </si>
  <si>
    <t>Итого по 34099</t>
  </si>
  <si>
    <t>мониторинг АПС (Валдай)</t>
  </si>
  <si>
    <t>Дератизация, дезинсекция (ООО СЭС)</t>
  </si>
  <si>
    <t xml:space="preserve">Обслуживание камеры видеонаблюдения (ООО Валдай) </t>
  </si>
  <si>
    <t>МУП РЕСУРС</t>
  </si>
  <si>
    <t>Водоснабжение (куб.м) 
 01.01.17-31.12.17</t>
  </si>
  <si>
    <t>Водоотведение (куб.м)
01.01.17-31.12.17</t>
  </si>
  <si>
    <t>целевые</t>
  </si>
  <si>
    <t>местный</t>
  </si>
  <si>
    <t>0720282160</t>
  </si>
  <si>
    <t>18</t>
  </si>
  <si>
    <t>Руководитель МБДОУ № 41</t>
  </si>
  <si>
    <t>С.Н.Советная</t>
  </si>
  <si>
    <t>226.99</t>
  </si>
  <si>
    <t>Внедрение системы на основе принципов ХАССП</t>
  </si>
  <si>
    <t>0720482190</t>
  </si>
  <si>
    <t>0701 0720482190 612</t>
  </si>
  <si>
    <t>Субсидия бюджетным дошкольным организациям на мероприятия по внедрению системы на основе принципов ХАССП</t>
  </si>
  <si>
    <t>46.1.1</t>
  </si>
  <si>
    <t>остаток</t>
  </si>
  <si>
    <t>01 января</t>
  </si>
  <si>
    <t>0701 0720282320 612</t>
  </si>
  <si>
    <t>Субсидия бюджетным дошкольным организациям на мероприятия по оснащению медицинских кабинетов в дошкольных организациях для получения лицензии на медицинскую деятельность</t>
  </si>
  <si>
    <t>35.1.1</t>
  </si>
  <si>
    <t xml:space="preserve">Субсидия автономным дошкольным организациям на мероприятия по оснащению медицинских кабинетов в дошкольных организациях для получения </t>
  </si>
  <si>
    <t>/Е   В Зайцева/</t>
  </si>
  <si>
    <t>290.01</t>
  </si>
  <si>
    <t>293.01</t>
  </si>
  <si>
    <t>налоги,пошлины и сборы</t>
  </si>
  <si>
    <t>штрафы за нарушение законодательства</t>
  </si>
  <si>
    <t>29101</t>
  </si>
  <si>
    <t>072282160</t>
  </si>
  <si>
    <t>07.1.1</t>
  </si>
  <si>
    <t>0701 0720282160  612</t>
  </si>
  <si>
    <t>на 2019 г. очередной финансовый год</t>
  </si>
  <si>
    <t>на 2020 г. 1-й год планового периода</t>
  </si>
  <si>
    <t>на 2021 г. 2-й год планового периода</t>
  </si>
  <si>
    <t>Социальные пособия и компенсации персоналу в денежной форме</t>
  </si>
  <si>
    <t>26601</t>
  </si>
  <si>
    <t>34004</t>
  </si>
  <si>
    <t xml:space="preserve">Компьютерная техника, оргтехника </t>
  </si>
  <si>
    <t xml:space="preserve">Другие расходы на увеличение стоимости основных средств </t>
  </si>
  <si>
    <t>07101Р1100</t>
  </si>
  <si>
    <t>Заработная плата</t>
  </si>
  <si>
    <t>22604</t>
  </si>
  <si>
    <t>Расходы, связанные со служебными командировками</t>
  </si>
  <si>
    <t>34201</t>
  </si>
  <si>
    <t>34601</t>
  </si>
  <si>
    <t>0</t>
  </si>
  <si>
    <t>остаток на 01.01.2019г.</t>
  </si>
  <si>
    <t>на 2019г.</t>
  </si>
  <si>
    <t>19</t>
  </si>
  <si>
    <t>214.01</t>
  </si>
  <si>
    <t>0710175310</t>
  </si>
  <si>
    <t>СОГЛАСОВАНО</t>
  </si>
  <si>
    <t>марта</t>
  </si>
  <si>
    <t>И.о. Начальник управления образования администрации МО Кандалакшский район</t>
  </si>
  <si>
    <t>С.Г. Кочегарова</t>
  </si>
  <si>
    <t>Е.В.Гучек</t>
  </si>
  <si>
    <t>Е.В. Гучек</t>
  </si>
  <si>
    <t>26</t>
  </si>
  <si>
    <t>26  марта  2019г.</t>
  </si>
  <si>
    <t>на " 26   " марта                                    2019 г.</t>
  </si>
  <si>
    <t>26  марта</t>
  </si>
  <si>
    <t>без остатка</t>
  </si>
  <si>
    <t>ост. на 01.01.2019</t>
  </si>
  <si>
    <t>всего с остатком</t>
  </si>
  <si>
    <t>внебюджет</t>
  </si>
  <si>
    <t>всего</t>
  </si>
  <si>
    <t>072028160</t>
  </si>
  <si>
    <t>34401</t>
  </si>
  <si>
    <t>Приобретение материалов и оборудования для организации работ по улучшению работы системы отопления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</si>
</sst>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00"/>
    <numFmt numFmtId="174" formatCode="#,##0.0"/>
    <numFmt numFmtId="175" formatCode="0.0"/>
    <numFmt numFmtId="176" formatCode="#,##0.00_ ;\-#,##0.00\ "/>
    <numFmt numFmtId="177" formatCode="_-* #,##0_р_._-;\-* #,##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/>
      <right style="mediumDashDotDot"/>
      <top/>
      <bottom/>
    </border>
    <border>
      <left style="mediumDashDotDot"/>
      <right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DashDotDot"/>
      <right/>
      <top style="mediumDashDotDot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center" vertical="center" wrapText="1"/>
      <protection/>
    </xf>
    <xf numFmtId="49" fontId="46" fillId="0" borderId="1">
      <alignment horizontal="center" vertical="top" shrinkToFit="1"/>
      <protection/>
    </xf>
    <xf numFmtId="49" fontId="46" fillId="0" borderId="1">
      <alignment horizontal="center" vertical="top" shrinkToFit="1"/>
      <protection/>
    </xf>
    <xf numFmtId="4" fontId="46" fillId="0" borderId="1">
      <alignment horizontal="right" vertical="top" shrinkToFit="1"/>
      <protection/>
    </xf>
    <xf numFmtId="0" fontId="47" fillId="0" borderId="1">
      <alignment vertical="top" wrapText="1"/>
      <protection/>
    </xf>
    <xf numFmtId="4" fontId="47" fillId="20" borderId="1">
      <alignment horizontal="right" vertical="top" shrinkToFit="1"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2" applyNumberFormat="0" applyAlignment="0" applyProtection="0"/>
    <xf numFmtId="0" fontId="49" fillId="28" borderId="3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623">
    <xf numFmtId="0" fontId="0" fillId="0" borderId="0" xfId="0" applyFont="1" applyAlignment="1">
      <alignment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1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justify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17" xfId="0" applyNumberFormat="1" applyFont="1" applyBorder="1" applyAlignment="1">
      <alignment horizontal="left" vertical="top"/>
    </xf>
    <xf numFmtId="0" fontId="7" fillId="0" borderId="14" xfId="0" applyNumberFormat="1" applyFont="1" applyBorder="1" applyAlignment="1">
      <alignment horizontal="left" vertical="top"/>
    </xf>
    <xf numFmtId="0" fontId="7" fillId="0" borderId="18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3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0" fontId="10" fillId="0" borderId="25" xfId="0" applyNumberFormat="1" applyFont="1" applyBorder="1" applyAlignment="1">
      <alignment horizontal="left"/>
    </xf>
    <xf numFmtId="0" fontId="64" fillId="0" borderId="11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64" fillId="34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8" fillId="0" borderId="0" xfId="0" applyFont="1" applyAlignment="1">
      <alignment wrapText="1"/>
    </xf>
    <xf numFmtId="49" fontId="4" fillId="34" borderId="12" xfId="0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 wrapText="1"/>
    </xf>
    <xf numFmtId="0" fontId="66" fillId="0" borderId="0" xfId="0" applyFont="1" applyAlignment="1">
      <alignment/>
    </xf>
    <xf numFmtId="0" fontId="64" fillId="0" borderId="11" xfId="0" applyFont="1" applyBorder="1" applyAlignment="1">
      <alignment/>
    </xf>
    <xf numFmtId="0" fontId="69" fillId="0" borderId="1" xfId="37" applyNumberFormat="1" applyFont="1" applyProtection="1">
      <alignment vertical="top" wrapText="1"/>
      <protection/>
    </xf>
    <xf numFmtId="49" fontId="69" fillId="0" borderId="1" xfId="34" applyNumberFormat="1" applyFont="1" applyProtection="1">
      <alignment horizontal="center" vertical="top" shrinkToFit="1"/>
      <protection/>
    </xf>
    <xf numFmtId="4" fontId="69" fillId="35" borderId="1" xfId="36" applyNumberFormat="1" applyFont="1" applyFill="1" applyProtection="1">
      <alignment horizontal="right" vertical="top" shrinkToFit="1"/>
      <protection/>
    </xf>
    <xf numFmtId="0" fontId="70" fillId="0" borderId="1" xfId="37" applyNumberFormat="1" applyFont="1" applyProtection="1">
      <alignment vertical="top" wrapText="1"/>
      <protection/>
    </xf>
    <xf numFmtId="49" fontId="69" fillId="0" borderId="11" xfId="34" applyNumberFormat="1" applyFont="1" applyBorder="1" applyProtection="1">
      <alignment horizontal="center" vertical="top" shrinkToFit="1"/>
      <protection/>
    </xf>
    <xf numFmtId="49" fontId="69" fillId="0" borderId="26" xfId="34" applyNumberFormat="1" applyFont="1" applyBorder="1" applyProtection="1">
      <alignment horizontal="center" vertical="top" shrinkToFit="1"/>
      <protection/>
    </xf>
    <xf numFmtId="0" fontId="69" fillId="0" borderId="1" xfId="37" applyNumberFormat="1" applyFont="1" applyAlignment="1" applyProtection="1">
      <alignment vertical="top" wrapText="1"/>
      <protection/>
    </xf>
    <xf numFmtId="4" fontId="71" fillId="0" borderId="27" xfId="0" applyNumberFormat="1" applyFont="1" applyBorder="1" applyAlignment="1">
      <alignment/>
    </xf>
    <xf numFmtId="0" fontId="69" fillId="0" borderId="28" xfId="37" applyNumberFormat="1" applyFont="1" applyBorder="1" applyProtection="1">
      <alignment vertical="top" wrapText="1"/>
      <protection/>
    </xf>
    <xf numFmtId="49" fontId="69" fillId="0" borderId="28" xfId="34" applyNumberFormat="1" applyFont="1" applyBorder="1" applyProtection="1">
      <alignment horizontal="center" vertical="top" shrinkToFit="1"/>
      <protection/>
    </xf>
    <xf numFmtId="4" fontId="69" fillId="35" borderId="28" xfId="36" applyNumberFormat="1" applyFont="1" applyFill="1" applyBorder="1" applyProtection="1">
      <alignment horizontal="right" vertical="top" shrinkToFit="1"/>
      <protection/>
    </xf>
    <xf numFmtId="49" fontId="11" fillId="0" borderId="12" xfId="0" applyNumberFormat="1" applyFont="1" applyBorder="1" applyAlignment="1">
      <alignment horizontal="center" vertical="center"/>
    </xf>
    <xf numFmtId="172" fontId="4" fillId="34" borderId="11" xfId="0" applyNumberFormat="1" applyFont="1" applyFill="1" applyBorder="1" applyAlignment="1">
      <alignment horizontal="center" vertical="center"/>
    </xf>
    <xf numFmtId="172" fontId="2" fillId="34" borderId="11" xfId="0" applyNumberFormat="1" applyFont="1" applyFill="1" applyBorder="1" applyAlignment="1">
      <alignment horizontal="center" vertical="center"/>
    </xf>
    <xf numFmtId="4" fontId="64" fillId="0" borderId="0" xfId="0" applyNumberFormat="1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65" fillId="36" borderId="11" xfId="0" applyFont="1" applyFill="1" applyBorder="1" applyAlignment="1">
      <alignment/>
    </xf>
    <xf numFmtId="0" fontId="64" fillId="36" borderId="11" xfId="0" applyFont="1" applyFill="1" applyBorder="1" applyAlignment="1">
      <alignment/>
    </xf>
    <xf numFmtId="4" fontId="65" fillId="36" borderId="11" xfId="0" applyNumberFormat="1" applyFont="1" applyFill="1" applyBorder="1" applyAlignment="1">
      <alignment/>
    </xf>
    <xf numFmtId="0" fontId="72" fillId="36" borderId="29" xfId="37" applyNumberFormat="1" applyFont="1" applyFill="1" applyBorder="1" applyProtection="1">
      <alignment vertical="top" wrapText="1"/>
      <protection/>
    </xf>
    <xf numFmtId="49" fontId="69" fillId="36" borderId="29" xfId="34" applyNumberFormat="1" applyFont="1" applyFill="1" applyBorder="1" applyProtection="1">
      <alignment horizontal="center" vertical="top" shrinkToFit="1"/>
      <protection/>
    </xf>
    <xf numFmtId="4" fontId="72" fillId="36" borderId="29" xfId="38" applyNumberFormat="1" applyFont="1" applyFill="1" applyBorder="1" applyProtection="1">
      <alignment horizontal="right" vertical="top" shrinkToFit="1"/>
      <protection/>
    </xf>
    <xf numFmtId="0" fontId="69" fillId="36" borderId="1" xfId="37" applyNumberFormat="1" applyFont="1" applyFill="1" applyProtection="1">
      <alignment vertical="top" wrapText="1"/>
      <protection/>
    </xf>
    <xf numFmtId="49" fontId="69" fillId="36" borderId="1" xfId="34" applyNumberFormat="1" applyFont="1" applyFill="1" applyProtection="1">
      <alignment horizontal="center" vertical="top" shrinkToFit="1"/>
      <protection/>
    </xf>
    <xf numFmtId="4" fontId="69" fillId="36" borderId="1" xfId="36" applyNumberFormat="1" applyFont="1" applyFill="1" applyProtection="1">
      <alignment horizontal="right" vertical="top" shrinkToFit="1"/>
      <protection/>
    </xf>
    <xf numFmtId="0" fontId="72" fillId="36" borderId="1" xfId="37" applyNumberFormat="1" applyFont="1" applyFill="1" applyAlignment="1" applyProtection="1">
      <alignment vertical="top" wrapText="1"/>
      <protection/>
    </xf>
    <xf numFmtId="4" fontId="72" fillId="36" borderId="1" xfId="38" applyNumberFormat="1" applyFont="1" applyFill="1" applyProtection="1">
      <alignment horizontal="right" vertical="top" shrinkToFit="1"/>
      <protection/>
    </xf>
    <xf numFmtId="4" fontId="72" fillId="36" borderId="1" xfId="36" applyNumberFormat="1" applyFont="1" applyFill="1" applyProtection="1">
      <alignment horizontal="right" vertical="top" shrinkToFit="1"/>
      <protection/>
    </xf>
    <xf numFmtId="0" fontId="72" fillId="36" borderId="27" xfId="37" applyNumberFormat="1" applyFont="1" applyFill="1" applyBorder="1" applyAlignment="1" applyProtection="1">
      <alignment vertical="top" wrapText="1"/>
      <protection/>
    </xf>
    <xf numFmtId="0" fontId="64" fillId="36" borderId="0" xfId="0" applyFont="1" applyFill="1" applyAlignment="1">
      <alignment/>
    </xf>
    <xf numFmtId="4" fontId="71" fillId="36" borderId="27" xfId="0" applyNumberFormat="1" applyFont="1" applyFill="1" applyBorder="1" applyAlignment="1">
      <alignment/>
    </xf>
    <xf numFmtId="49" fontId="69" fillId="0" borderId="30" xfId="34" applyNumberFormat="1" applyFont="1" applyBorder="1" applyProtection="1">
      <alignment horizontal="center" vertical="top" shrinkToFit="1"/>
      <protection/>
    </xf>
    <xf numFmtId="49" fontId="69" fillId="36" borderId="30" xfId="34" applyNumberFormat="1" applyFont="1" applyFill="1" applyBorder="1" applyProtection="1">
      <alignment horizontal="center" vertical="top" shrinkToFit="1"/>
      <protection/>
    </xf>
    <xf numFmtId="49" fontId="69" fillId="36" borderId="28" xfId="34" applyNumberFormat="1" applyFont="1" applyFill="1" applyBorder="1" applyProtection="1">
      <alignment horizontal="center" vertical="top" shrinkToFit="1"/>
      <protection/>
    </xf>
    <xf numFmtId="4" fontId="64" fillId="0" borderId="11" xfId="0" applyNumberFormat="1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6" fillId="0" borderId="0" xfId="0" applyFont="1" applyAlignment="1">
      <alignment horizontal="center" vertical="center"/>
    </xf>
    <xf numFmtId="0" fontId="64" fillId="3" borderId="11" xfId="0" applyFont="1" applyFill="1" applyBorder="1" applyAlignment="1">
      <alignment vertical="center" wrapText="1"/>
    </xf>
    <xf numFmtId="0" fontId="64" fillId="3" borderId="11" xfId="0" applyFont="1" applyFill="1" applyBorder="1" applyAlignment="1">
      <alignment horizontal="center" vertical="center" wrapText="1"/>
    </xf>
    <xf numFmtId="0" fontId="64" fillId="3" borderId="11" xfId="0" applyFont="1" applyFill="1" applyBorder="1" applyAlignment="1">
      <alignment horizontal="left" vertical="center" wrapText="1" indent="2"/>
    </xf>
    <xf numFmtId="0" fontId="64" fillId="0" borderId="11" xfId="0" applyFont="1" applyBorder="1" applyAlignment="1">
      <alignment horizontal="center" vertical="center" wrapText="1"/>
    </xf>
    <xf numFmtId="10" fontId="64" fillId="0" borderId="11" xfId="64" applyNumberFormat="1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2" fontId="2" fillId="0" borderId="0" xfId="0" applyNumberFormat="1" applyFont="1" applyAlignment="1">
      <alignment horizontal="left"/>
    </xf>
    <xf numFmtId="49" fontId="69" fillId="0" borderId="31" xfId="34" applyNumberFormat="1" applyFont="1" applyBorder="1" applyProtection="1">
      <alignment horizontal="center" vertical="top" shrinkToFit="1"/>
      <protection/>
    </xf>
    <xf numFmtId="4" fontId="71" fillId="36" borderId="27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/>
    </xf>
    <xf numFmtId="2" fontId="64" fillId="0" borderId="11" xfId="0" applyNumberFormat="1" applyFont="1" applyBorder="1" applyAlignment="1">
      <alignment vertical="top"/>
    </xf>
    <xf numFmtId="43" fontId="64" fillId="0" borderId="11" xfId="67" applyFont="1" applyBorder="1" applyAlignment="1">
      <alignment horizontal="center"/>
    </xf>
    <xf numFmtId="1" fontId="64" fillId="0" borderId="11" xfId="0" applyNumberFormat="1" applyFont="1" applyBorder="1" applyAlignment="1">
      <alignment vertical="top"/>
    </xf>
    <xf numFmtId="43" fontId="64" fillId="0" borderId="11" xfId="67" applyFont="1" applyBorder="1" applyAlignment="1">
      <alignment vertical="top"/>
    </xf>
    <xf numFmtId="4" fontId="0" fillId="0" borderId="0" xfId="0" applyNumberFormat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right"/>
    </xf>
    <xf numFmtId="0" fontId="65" fillId="0" borderId="11" xfId="0" applyFont="1" applyBorder="1" applyAlignment="1">
      <alignment/>
    </xf>
    <xf numFmtId="43" fontId="65" fillId="0" borderId="11" xfId="67" applyFont="1" applyBorder="1" applyAlignment="1">
      <alignment/>
    </xf>
    <xf numFmtId="4" fontId="64" fillId="0" borderId="11" xfId="0" applyNumberFormat="1" applyFont="1" applyBorder="1" applyAlignment="1">
      <alignment/>
    </xf>
    <xf numFmtId="2" fontId="64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right" vertical="center" wrapText="1"/>
    </xf>
    <xf numFmtId="0" fontId="2" fillId="0" borderId="11" xfId="60" applyFont="1" applyFill="1" applyBorder="1" applyAlignment="1">
      <alignment horizontal="left"/>
      <protection/>
    </xf>
    <xf numFmtId="4" fontId="64" fillId="0" borderId="11" xfId="0" applyNumberFormat="1" applyFont="1" applyBorder="1" applyAlignment="1">
      <alignment horizontal="right" wrapText="1"/>
    </xf>
    <xf numFmtId="174" fontId="64" fillId="0" borderId="11" xfId="0" applyNumberFormat="1" applyFont="1" applyBorder="1" applyAlignment="1">
      <alignment horizontal="right" wrapText="1"/>
    </xf>
    <xf numFmtId="174" fontId="64" fillId="0" borderId="11" xfId="0" applyNumberFormat="1" applyFont="1" applyFill="1" applyBorder="1" applyAlignment="1">
      <alignment horizontal="right" wrapText="1"/>
    </xf>
    <xf numFmtId="3" fontId="64" fillId="0" borderId="11" xfId="0" applyNumberFormat="1" applyFont="1" applyFill="1" applyBorder="1" applyAlignment="1">
      <alignment horizontal="right" wrapText="1"/>
    </xf>
    <xf numFmtId="0" fontId="64" fillId="0" borderId="0" xfId="0" applyFont="1" applyFill="1" applyAlignment="1">
      <alignment/>
    </xf>
    <xf numFmtId="0" fontId="64" fillId="0" borderId="11" xfId="0" applyFont="1" applyBorder="1" applyAlignment="1">
      <alignment horizontal="right"/>
    </xf>
    <xf numFmtId="174" fontId="64" fillId="0" borderId="11" xfId="0" applyNumberFormat="1" applyFont="1" applyBorder="1" applyAlignment="1">
      <alignment horizontal="right"/>
    </xf>
    <xf numFmtId="174" fontId="64" fillId="0" borderId="11" xfId="0" applyNumberFormat="1" applyFont="1" applyFill="1" applyBorder="1" applyAlignment="1">
      <alignment horizontal="right"/>
    </xf>
    <xf numFmtId="2" fontId="64" fillId="0" borderId="0" xfId="0" applyNumberFormat="1" applyFont="1" applyAlignment="1">
      <alignment/>
    </xf>
    <xf numFmtId="0" fontId="2" fillId="37" borderId="11" xfId="60" applyFont="1" applyFill="1" applyBorder="1" applyAlignment="1">
      <alignment horizontal="left"/>
      <protection/>
    </xf>
    <xf numFmtId="2" fontId="2" fillId="0" borderId="11" xfId="60" applyNumberFormat="1" applyFont="1" applyFill="1" applyBorder="1" applyAlignment="1">
      <alignment horizontal="left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0" fontId="2" fillId="0" borderId="11" xfId="60" applyFont="1" applyFill="1" applyBorder="1" applyAlignment="1">
      <alignment horizontal="left" wrapText="1"/>
      <protection/>
    </xf>
    <xf numFmtId="0" fontId="64" fillId="0" borderId="0" xfId="0" applyFont="1" applyBorder="1" applyAlignment="1">
      <alignment/>
    </xf>
    <xf numFmtId="4" fontId="65" fillId="0" borderId="11" xfId="0" applyNumberFormat="1" applyFont="1" applyBorder="1" applyAlignment="1">
      <alignment horizontal="right"/>
    </xf>
    <xf numFmtId="174" fontId="65" fillId="0" borderId="11" xfId="0" applyNumberFormat="1" applyFont="1" applyBorder="1" applyAlignment="1">
      <alignment horizontal="right"/>
    </xf>
    <xf numFmtId="174" fontId="65" fillId="0" borderId="11" xfId="0" applyNumberFormat="1" applyFont="1" applyFill="1" applyBorder="1" applyAlignment="1">
      <alignment horizontal="right"/>
    </xf>
    <xf numFmtId="174" fontId="64" fillId="0" borderId="0" xfId="0" applyNumberFormat="1" applyFont="1" applyBorder="1" applyAlignment="1">
      <alignment horizontal="right"/>
    </xf>
    <xf numFmtId="4" fontId="69" fillId="35" borderId="32" xfId="36" applyNumberFormat="1" applyFont="1" applyFill="1" applyBorder="1" applyProtection="1">
      <alignment horizontal="right" vertical="top" shrinkToFit="1"/>
      <protection/>
    </xf>
    <xf numFmtId="174" fontId="64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4" fontId="65" fillId="0" borderId="0" xfId="0" applyNumberFormat="1" applyFont="1" applyBorder="1" applyAlignment="1">
      <alignment horizontal="right"/>
    </xf>
    <xf numFmtId="174" fontId="65" fillId="0" borderId="0" xfId="0" applyNumberFormat="1" applyFont="1" applyBorder="1" applyAlignment="1">
      <alignment horizontal="right"/>
    </xf>
    <xf numFmtId="3" fontId="65" fillId="0" borderId="0" xfId="0" applyNumberFormat="1" applyFont="1" applyBorder="1" applyAlignment="1">
      <alignment horizontal="right" wrapText="1"/>
    </xf>
    <xf numFmtId="4" fontId="69" fillId="35" borderId="0" xfId="36" applyNumberFormat="1" applyFont="1" applyFill="1" applyBorder="1" applyProtection="1">
      <alignment horizontal="right" vertical="top" shrinkToFit="1"/>
      <protection/>
    </xf>
    <xf numFmtId="3" fontId="64" fillId="0" borderId="0" xfId="0" applyNumberFormat="1" applyFont="1" applyAlignment="1">
      <alignment/>
    </xf>
    <xf numFmtId="43" fontId="64" fillId="0" borderId="0" xfId="0" applyNumberFormat="1" applyFont="1" applyAlignment="1">
      <alignment/>
    </xf>
    <xf numFmtId="43" fontId="64" fillId="0" borderId="0" xfId="67" applyFont="1" applyBorder="1" applyAlignment="1">
      <alignment/>
    </xf>
    <xf numFmtId="43" fontId="64" fillId="0" borderId="0" xfId="0" applyNumberFormat="1" applyFont="1" applyBorder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 wrapText="1"/>
    </xf>
    <xf numFmtId="43" fontId="64" fillId="0" borderId="11" xfId="67" applyFont="1" applyBorder="1" applyAlignment="1">
      <alignment horizontal="center" vertical="center" wrapText="1"/>
    </xf>
    <xf numFmtId="43" fontId="64" fillId="0" borderId="11" xfId="0" applyNumberFormat="1" applyFont="1" applyBorder="1" applyAlignment="1">
      <alignment vertical="center" wrapText="1"/>
    </xf>
    <xf numFmtId="16" fontId="64" fillId="0" borderId="11" xfId="0" applyNumberFormat="1" applyFont="1" applyBorder="1" applyAlignment="1">
      <alignment vertical="center" wrapText="1"/>
    </xf>
    <xf numFmtId="43" fontId="64" fillId="0" borderId="0" xfId="67" applyFont="1" applyAlignment="1">
      <alignment/>
    </xf>
    <xf numFmtId="43" fontId="64" fillId="0" borderId="11" xfId="67" applyFont="1" applyBorder="1" applyAlignment="1">
      <alignment vertical="center" wrapText="1"/>
    </xf>
    <xf numFmtId="0" fontId="64" fillId="0" borderId="11" xfId="48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 wrapText="1"/>
    </xf>
    <xf numFmtId="43" fontId="65" fillId="0" borderId="11" xfId="0" applyNumberFormat="1" applyFont="1" applyBorder="1" applyAlignment="1">
      <alignment horizontal="center" vertical="center" wrapText="1"/>
    </xf>
    <xf numFmtId="49" fontId="69" fillId="0" borderId="1" xfId="35" applyNumberFormat="1" applyFont="1" applyProtection="1">
      <alignment horizontal="center" vertical="top" shrinkToFit="1"/>
      <protection/>
    </xf>
    <xf numFmtId="49" fontId="69" fillId="0" borderId="28" xfId="35" applyNumberFormat="1" applyFont="1" applyBorder="1" applyProtection="1">
      <alignment horizontal="center" vertical="top" shrinkToFit="1"/>
      <protection/>
    </xf>
    <xf numFmtId="43" fontId="64" fillId="0" borderId="11" xfId="67" applyFont="1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 horizontal="center"/>
    </xf>
    <xf numFmtId="43" fontId="65" fillId="0" borderId="11" xfId="0" applyNumberFormat="1" applyFont="1" applyBorder="1" applyAlignment="1">
      <alignment horizontal="center"/>
    </xf>
    <xf numFmtId="0" fontId="55" fillId="0" borderId="0" xfId="0" applyFont="1" applyAlignment="1">
      <alignment/>
    </xf>
    <xf numFmtId="43" fontId="0" fillId="0" borderId="0" xfId="0" applyNumberFormat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top" wrapText="1"/>
    </xf>
    <xf numFmtId="43" fontId="65" fillId="0" borderId="11" xfId="67" applyFont="1" applyBorder="1" applyAlignment="1">
      <alignment horizontal="center"/>
    </xf>
    <xf numFmtId="43" fontId="65" fillId="0" borderId="11" xfId="67" applyFont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0" fontId="64" fillId="0" borderId="11" xfId="0" applyFont="1" applyBorder="1" applyAlignment="1">
      <alignment wrapText="1"/>
    </xf>
    <xf numFmtId="0" fontId="55" fillId="0" borderId="11" xfId="0" applyFont="1" applyBorder="1" applyAlignment="1">
      <alignment/>
    </xf>
    <xf numFmtId="43" fontId="55" fillId="0" borderId="11" xfId="67" applyFont="1" applyBorder="1" applyAlignment="1">
      <alignment/>
    </xf>
    <xf numFmtId="43" fontId="55" fillId="0" borderId="11" xfId="67" applyFont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4" fillId="0" borderId="11" xfId="0" applyFont="1" applyFill="1" applyBorder="1" applyAlignment="1">
      <alignment horizontal="center"/>
    </xf>
    <xf numFmtId="2" fontId="64" fillId="0" borderId="11" xfId="0" applyNumberFormat="1" applyFont="1" applyBorder="1" applyAlignment="1">
      <alignment horizontal="center"/>
    </xf>
    <xf numFmtId="175" fontId="64" fillId="0" borderId="11" xfId="0" applyNumberFormat="1" applyFont="1" applyBorder="1" applyAlignment="1">
      <alignment horizontal="center"/>
    </xf>
    <xf numFmtId="2" fontId="64" fillId="0" borderId="11" xfId="0" applyNumberFormat="1" applyFont="1" applyBorder="1" applyAlignment="1">
      <alignment/>
    </xf>
    <xf numFmtId="2" fontId="64" fillId="0" borderId="11" xfId="0" applyNumberFormat="1" applyFont="1" applyFill="1" applyBorder="1" applyAlignment="1">
      <alignment/>
    </xf>
    <xf numFmtId="0" fontId="65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center"/>
    </xf>
    <xf numFmtId="175" fontId="64" fillId="0" borderId="13" xfId="0" applyNumberFormat="1" applyFont="1" applyBorder="1" applyAlignment="1">
      <alignment horizontal="center"/>
    </xf>
    <xf numFmtId="2" fontId="64" fillId="0" borderId="13" xfId="0" applyNumberFormat="1" applyFont="1" applyBorder="1" applyAlignment="1">
      <alignment/>
    </xf>
    <xf numFmtId="2" fontId="65" fillId="0" borderId="33" xfId="0" applyNumberFormat="1" applyFont="1" applyFill="1" applyBorder="1" applyAlignment="1">
      <alignment/>
    </xf>
    <xf numFmtId="0" fontId="64" fillId="0" borderId="11" xfId="0" applyFont="1" applyBorder="1" applyAlignment="1">
      <alignment horizontal="right" vertical="center"/>
    </xf>
    <xf numFmtId="0" fontId="64" fillId="0" borderId="0" xfId="0" applyFont="1" applyAlignment="1">
      <alignment horizontal="center"/>
    </xf>
    <xf numFmtId="0" fontId="65" fillId="0" borderId="11" xfId="0" applyFont="1" applyBorder="1" applyAlignment="1">
      <alignment horizontal="left"/>
    </xf>
    <xf numFmtId="2" fontId="65" fillId="0" borderId="11" xfId="0" applyNumberFormat="1" applyFont="1" applyFill="1" applyBorder="1" applyAlignment="1">
      <alignment/>
    </xf>
    <xf numFmtId="2" fontId="6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64" fillId="0" borderId="11" xfId="0" applyFont="1" applyFill="1" applyBorder="1" applyAlignment="1">
      <alignment horizontal="left" vertical="top" wrapText="1"/>
    </xf>
    <xf numFmtId="0" fontId="64" fillId="0" borderId="0" xfId="0" applyFont="1" applyAlignment="1">
      <alignment/>
    </xf>
    <xf numFmtId="175" fontId="65" fillId="0" borderId="11" xfId="0" applyNumberFormat="1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43" fontId="64" fillId="0" borderId="11" xfId="67" applyFont="1" applyFill="1" applyBorder="1" applyAlignment="1">
      <alignment/>
    </xf>
    <xf numFmtId="1" fontId="64" fillId="0" borderId="11" xfId="0" applyNumberFormat="1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43" fontId="64" fillId="0" borderId="27" xfId="67" applyFont="1" applyBorder="1" applyAlignment="1">
      <alignment/>
    </xf>
    <xf numFmtId="4" fontId="64" fillId="0" borderId="27" xfId="0" applyNumberFormat="1" applyFont="1" applyBorder="1" applyAlignment="1">
      <alignment horizontal="center"/>
    </xf>
    <xf numFmtId="9" fontId="64" fillId="0" borderId="27" xfId="67" applyNumberFormat="1" applyFont="1" applyBorder="1" applyAlignment="1">
      <alignment/>
    </xf>
    <xf numFmtId="0" fontId="73" fillId="0" borderId="1" xfId="37" applyNumberFormat="1" applyFont="1" applyAlignment="1" applyProtection="1">
      <alignment wrapText="1"/>
      <protection/>
    </xf>
    <xf numFmtId="49" fontId="73" fillId="0" borderId="1" xfId="35" applyNumberFormat="1" applyFont="1" applyAlignment="1" applyProtection="1">
      <alignment horizontal="center" shrinkToFit="1"/>
      <protection/>
    </xf>
    <xf numFmtId="0" fontId="73" fillId="0" borderId="34" xfId="37" applyNumberFormat="1" applyFont="1" applyBorder="1" applyAlignment="1" applyProtection="1">
      <alignment wrapText="1"/>
      <protection/>
    </xf>
    <xf numFmtId="4" fontId="73" fillId="35" borderId="34" xfId="36" applyNumberFormat="1" applyFont="1" applyFill="1" applyBorder="1" applyAlignment="1" applyProtection="1">
      <alignment horizontal="right" shrinkToFit="1"/>
      <protection/>
    </xf>
    <xf numFmtId="4" fontId="73" fillId="35" borderId="35" xfId="36" applyNumberFormat="1" applyFont="1" applyFill="1" applyBorder="1" applyAlignment="1" applyProtection="1">
      <alignment horizontal="right" shrinkToFit="1"/>
      <protection/>
    </xf>
    <xf numFmtId="4" fontId="64" fillId="0" borderId="26" xfId="0" applyNumberFormat="1" applyFont="1" applyBorder="1" applyAlignment="1">
      <alignment/>
    </xf>
    <xf numFmtId="0" fontId="64" fillId="0" borderId="11" xfId="0" applyFont="1" applyBorder="1" applyAlignment="1">
      <alignment/>
    </xf>
    <xf numFmtId="4" fontId="65" fillId="0" borderId="11" xfId="0" applyNumberFormat="1" applyFont="1" applyBorder="1" applyAlignment="1">
      <alignment/>
    </xf>
    <xf numFmtId="176" fontId="64" fillId="0" borderId="11" xfId="67" applyNumberFormat="1" applyFont="1" applyBorder="1" applyAlignment="1">
      <alignment vertical="center" wrapText="1"/>
    </xf>
    <xf numFmtId="176" fontId="65" fillId="0" borderId="11" xfId="0" applyNumberFormat="1" applyFont="1" applyBorder="1" applyAlignment="1">
      <alignment vertical="center" wrapText="1"/>
    </xf>
    <xf numFmtId="0" fontId="65" fillId="0" borderId="11" xfId="0" applyFont="1" applyBorder="1" applyAlignment="1">
      <alignment horizontal="right" vertical="center" wrapText="1"/>
    </xf>
    <xf numFmtId="4" fontId="65" fillId="0" borderId="11" xfId="0" applyNumberFormat="1" applyFont="1" applyBorder="1" applyAlignment="1">
      <alignment horizontal="center" vertical="center" wrapText="1"/>
    </xf>
    <xf numFmtId="43" fontId="65" fillId="0" borderId="11" xfId="67" applyFont="1" applyBorder="1" applyAlignment="1">
      <alignment horizontal="center" vertical="center"/>
    </xf>
    <xf numFmtId="0" fontId="72" fillId="0" borderId="1" xfId="37" applyNumberFormat="1" applyFont="1" applyProtection="1">
      <alignment vertical="top" wrapText="1"/>
      <protection/>
    </xf>
    <xf numFmtId="0" fontId="65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3" fontId="65" fillId="0" borderId="11" xfId="0" applyNumberFormat="1" applyFont="1" applyBorder="1" applyAlignment="1">
      <alignment vertical="center" wrapText="1"/>
    </xf>
    <xf numFmtId="177" fontId="65" fillId="0" borderId="11" xfId="67" applyNumberFormat="1" applyFont="1" applyBorder="1" applyAlignment="1">
      <alignment horizontal="center"/>
    </xf>
    <xf numFmtId="43" fontId="65" fillId="0" borderId="11" xfId="67" applyFont="1" applyFill="1" applyBorder="1" applyAlignment="1">
      <alignment horizontal="center"/>
    </xf>
    <xf numFmtId="43" fontId="0" fillId="0" borderId="0" xfId="0" applyNumberFormat="1" applyFont="1" applyAlignment="1">
      <alignment/>
    </xf>
    <xf numFmtId="0" fontId="65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 wrapText="1"/>
    </xf>
    <xf numFmtId="43" fontId="64" fillId="0" borderId="11" xfId="67" applyFont="1" applyFill="1" applyBorder="1" applyAlignment="1">
      <alignment horizontal="center"/>
    </xf>
    <xf numFmtId="0" fontId="64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 wrapText="1"/>
    </xf>
    <xf numFmtId="4" fontId="55" fillId="0" borderId="11" xfId="0" applyNumberFormat="1" applyFont="1" applyBorder="1" applyAlignment="1">
      <alignment/>
    </xf>
    <xf numFmtId="43" fontId="64" fillId="0" borderId="11" xfId="0" applyNumberFormat="1" applyFont="1" applyBorder="1" applyAlignment="1">
      <alignment/>
    </xf>
    <xf numFmtId="0" fontId="69" fillId="0" borderId="11" xfId="37" applyNumberFormat="1" applyFont="1" applyBorder="1" applyProtection="1">
      <alignment vertical="top" wrapText="1"/>
      <protection/>
    </xf>
    <xf numFmtId="4" fontId="65" fillId="0" borderId="11" xfId="0" applyNumberFormat="1" applyFont="1" applyBorder="1" applyAlignment="1">
      <alignment/>
    </xf>
    <xf numFmtId="4" fontId="69" fillId="0" borderId="1" xfId="36" applyNumberFormat="1" applyFont="1" applyFill="1" applyProtection="1">
      <alignment horizontal="right" vertical="top" shrinkToFit="1"/>
      <protection/>
    </xf>
    <xf numFmtId="4" fontId="65" fillId="0" borderId="11" xfId="0" applyNumberFormat="1" applyFont="1" applyBorder="1" applyAlignment="1">
      <alignment vertical="center" wrapText="1"/>
    </xf>
    <xf numFmtId="0" fontId="72" fillId="36" borderId="1" xfId="37" applyNumberFormat="1" applyFont="1" applyFill="1" applyProtection="1">
      <alignment vertical="top" wrapText="1"/>
      <protection/>
    </xf>
    <xf numFmtId="49" fontId="72" fillId="36" borderId="1" xfId="35" applyNumberFormat="1" applyFont="1" applyFill="1" applyProtection="1">
      <alignment horizontal="center" vertical="top" shrinkToFit="1"/>
      <protection/>
    </xf>
    <xf numFmtId="49" fontId="72" fillId="36" borderId="36" xfId="35" applyNumberFormat="1" applyFont="1" applyFill="1" applyBorder="1" applyProtection="1">
      <alignment horizontal="center" vertical="top" shrinkToFit="1"/>
      <protection/>
    </xf>
    <xf numFmtId="0" fontId="69" fillId="0" borderId="1" xfId="37" applyNumberFormat="1" applyFont="1" applyFill="1" applyProtection="1">
      <alignment vertical="top" wrapText="1"/>
      <protection/>
    </xf>
    <xf numFmtId="4" fontId="72" fillId="36" borderId="11" xfId="36" applyNumberFormat="1" applyFont="1" applyFill="1" applyBorder="1" applyProtection="1">
      <alignment horizontal="right" vertical="top" shrinkToFit="1"/>
      <protection/>
    </xf>
    <xf numFmtId="4" fontId="69" fillId="35" borderId="14" xfId="36" applyNumberFormat="1" applyFont="1" applyFill="1" applyBorder="1" applyProtection="1">
      <alignment horizontal="right" vertical="top" shrinkToFit="1"/>
      <protection/>
    </xf>
    <xf numFmtId="49" fontId="69" fillId="36" borderId="11" xfId="34" applyNumberFormat="1" applyFont="1" applyFill="1" applyBorder="1" applyProtection="1">
      <alignment horizontal="center" vertical="top" shrinkToFit="1"/>
      <protection/>
    </xf>
    <xf numFmtId="49" fontId="72" fillId="36" borderId="31" xfId="34" applyNumberFormat="1" applyFont="1" applyFill="1" applyBorder="1" applyProtection="1">
      <alignment horizontal="center" vertical="top" shrinkToFit="1"/>
      <protection/>
    </xf>
    <xf numFmtId="4" fontId="72" fillId="36" borderId="14" xfId="36" applyNumberFormat="1" applyFont="1" applyFill="1" applyBorder="1" applyProtection="1">
      <alignment horizontal="right" vertical="top" shrinkToFit="1"/>
      <protection/>
    </xf>
    <xf numFmtId="49" fontId="69" fillId="0" borderId="28" xfId="34" applyNumberFormat="1" applyFont="1" applyFill="1" applyBorder="1" applyProtection="1">
      <alignment horizontal="center" vertical="top" shrinkToFit="1"/>
      <protection/>
    </xf>
    <xf numFmtId="0" fontId="69" fillId="0" borderId="11" xfId="37" applyNumberFormat="1" applyFont="1" applyFill="1" applyBorder="1" applyProtection="1">
      <alignment vertical="top" wrapText="1"/>
      <protection/>
    </xf>
    <xf numFmtId="0" fontId="64" fillId="0" borderId="0" xfId="0" applyFont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69" fillId="0" borderId="37" xfId="34" applyNumberFormat="1" applyFont="1" applyBorder="1" applyProtection="1">
      <alignment horizontal="center" vertical="top" shrinkToFit="1"/>
      <protection/>
    </xf>
    <xf numFmtId="4" fontId="68" fillId="0" borderId="27" xfId="0" applyNumberFormat="1" applyFont="1" applyBorder="1" applyAlignment="1">
      <alignment/>
    </xf>
    <xf numFmtId="4" fontId="68" fillId="0" borderId="27" xfId="0" applyNumberFormat="1" applyFont="1" applyBorder="1" applyAlignment="1">
      <alignment vertical="top"/>
    </xf>
    <xf numFmtId="0" fontId="2" fillId="0" borderId="27" xfId="0" applyFont="1" applyFill="1" applyBorder="1" applyAlignment="1">
      <alignment horizontal="left" vertical="center" wrapText="1"/>
    </xf>
    <xf numFmtId="49" fontId="69" fillId="36" borderId="1" xfId="35" applyNumberFormat="1" applyFont="1" applyFill="1" applyProtection="1">
      <alignment horizontal="center" vertical="top" shrinkToFit="1"/>
      <protection/>
    </xf>
    <xf numFmtId="4" fontId="69" fillId="36" borderId="27" xfId="36" applyNumberFormat="1" applyFont="1" applyFill="1" applyBorder="1" applyProtection="1">
      <alignment horizontal="right" vertical="top" shrinkToFit="1"/>
      <protection/>
    </xf>
    <xf numFmtId="0" fontId="4" fillId="36" borderId="27" xfId="0" applyFont="1" applyFill="1" applyBorder="1" applyAlignment="1">
      <alignment horizontal="left" vertical="center" wrapText="1"/>
    </xf>
    <xf numFmtId="4" fontId="69" fillId="34" borderId="11" xfId="36" applyNumberFormat="1" applyFont="1" applyFill="1" applyBorder="1" applyProtection="1">
      <alignment horizontal="right" vertical="top" shrinkToFit="1"/>
      <protection/>
    </xf>
    <xf numFmtId="4" fontId="69" fillId="34" borderId="27" xfId="36" applyNumberFormat="1" applyFont="1" applyFill="1" applyBorder="1" applyProtection="1">
      <alignment horizontal="right" vertical="top" shrinkToFit="1"/>
      <protection/>
    </xf>
    <xf numFmtId="0" fontId="64" fillId="0" borderId="11" xfId="0" applyFont="1" applyBorder="1" applyAlignment="1">
      <alignment horizontal="center" vertical="center" wrapText="1"/>
    </xf>
    <xf numFmtId="0" fontId="68" fillId="0" borderId="0" xfId="0" applyFont="1" applyFill="1" applyAlignment="1">
      <alignment wrapText="1"/>
    </xf>
    <xf numFmtId="4" fontId="72" fillId="36" borderId="38" xfId="38" applyNumberFormat="1" applyFont="1" applyFill="1" applyBorder="1" applyProtection="1">
      <alignment horizontal="right" vertical="top" shrinkToFit="1"/>
      <protection/>
    </xf>
    <xf numFmtId="4" fontId="69" fillId="36" borderId="36" xfId="36" applyNumberFormat="1" applyFont="1" applyFill="1" applyBorder="1" applyProtection="1">
      <alignment horizontal="right" vertical="top" shrinkToFit="1"/>
      <protection/>
    </xf>
    <xf numFmtId="4" fontId="72" fillId="36" borderId="36" xfId="38" applyNumberFormat="1" applyFont="1" applyFill="1" applyBorder="1" applyProtection="1">
      <alignment horizontal="right" vertical="top" shrinkToFit="1"/>
      <protection/>
    </xf>
    <xf numFmtId="4" fontId="69" fillId="35" borderId="36" xfId="36" applyNumberFormat="1" applyFont="1" applyFill="1" applyBorder="1" applyProtection="1">
      <alignment horizontal="right" vertical="top" shrinkToFit="1"/>
      <protection/>
    </xf>
    <xf numFmtId="4" fontId="72" fillId="36" borderId="36" xfId="36" applyNumberFormat="1" applyFont="1" applyFill="1" applyBorder="1" applyProtection="1">
      <alignment horizontal="right" vertical="top" shrinkToFit="1"/>
      <protection/>
    </xf>
    <xf numFmtId="4" fontId="69" fillId="0" borderId="36" xfId="36" applyNumberFormat="1" applyFont="1" applyFill="1" applyBorder="1" applyProtection="1">
      <alignment horizontal="right" vertical="top" shrinkToFit="1"/>
      <protection/>
    </xf>
    <xf numFmtId="4" fontId="69" fillId="35" borderId="31" xfId="36" applyNumberFormat="1" applyFont="1" applyFill="1" applyBorder="1" applyProtection="1">
      <alignment horizontal="right" vertical="top" shrinkToFit="1"/>
      <protection/>
    </xf>
    <xf numFmtId="4" fontId="72" fillId="36" borderId="12" xfId="36" applyNumberFormat="1" applyFont="1" applyFill="1" applyBorder="1" applyProtection="1">
      <alignment horizontal="right" vertical="top" shrinkToFit="1"/>
      <protection/>
    </xf>
    <xf numFmtId="4" fontId="69" fillId="35" borderId="12" xfId="36" applyNumberFormat="1" applyFont="1" applyFill="1" applyBorder="1" applyProtection="1">
      <alignment horizontal="right" vertical="top" shrinkToFit="1"/>
      <protection/>
    </xf>
    <xf numFmtId="4" fontId="72" fillId="36" borderId="38" xfId="36" applyNumberFormat="1" applyFont="1" applyFill="1" applyBorder="1" applyProtection="1">
      <alignment horizontal="right" vertical="top" shrinkToFit="1"/>
      <protection/>
    </xf>
    <xf numFmtId="4" fontId="69" fillId="36" borderId="12" xfId="36" applyNumberFormat="1" applyFont="1" applyFill="1" applyBorder="1" applyProtection="1">
      <alignment horizontal="right" vertical="top" shrinkToFit="1"/>
      <protection/>
    </xf>
    <xf numFmtId="4" fontId="72" fillId="36" borderId="38" xfId="36" applyNumberFormat="1" applyFont="1" applyFill="1" applyBorder="1" applyAlignment="1" applyProtection="1">
      <alignment horizontal="right" shrinkToFit="1"/>
      <protection/>
    </xf>
    <xf numFmtId="4" fontId="64" fillId="0" borderId="0" xfId="0" applyNumberFormat="1" applyFont="1" applyFill="1" applyAlignment="1">
      <alignment/>
    </xf>
    <xf numFmtId="0" fontId="68" fillId="0" borderId="11" xfId="0" applyFont="1" applyBorder="1" applyAlignment="1">
      <alignment horizontal="right" vertical="top"/>
    </xf>
    <xf numFmtId="2" fontId="68" fillId="0" borderId="11" xfId="0" applyNumberFormat="1" applyFont="1" applyBorder="1" applyAlignment="1">
      <alignment horizontal="right" vertical="top"/>
    </xf>
    <xf numFmtId="4" fontId="72" fillId="36" borderId="39" xfId="38" applyNumberFormat="1" applyFont="1" applyFill="1" applyBorder="1" applyProtection="1">
      <alignment horizontal="right" vertical="top" shrinkToFit="1"/>
      <protection/>
    </xf>
    <xf numFmtId="4" fontId="74" fillId="0" borderId="0" xfId="0" applyNumberFormat="1" applyFont="1" applyAlignment="1">
      <alignment/>
    </xf>
    <xf numFmtId="0" fontId="74" fillId="0" borderId="0" xfId="0" applyFont="1" applyAlignment="1">
      <alignment/>
    </xf>
    <xf numFmtId="4" fontId="74" fillId="34" borderId="0" xfId="0" applyNumberFormat="1" applyFont="1" applyFill="1" applyAlignment="1">
      <alignment/>
    </xf>
    <xf numFmtId="4" fontId="64" fillId="34" borderId="0" xfId="0" applyNumberFormat="1" applyFont="1" applyFill="1" applyAlignment="1">
      <alignment/>
    </xf>
    <xf numFmtId="0" fontId="64" fillId="34" borderId="0" xfId="0" applyFont="1" applyFill="1" applyAlignment="1">
      <alignment/>
    </xf>
    <xf numFmtId="0" fontId="64" fillId="0" borderId="0" xfId="0" applyFont="1" applyAlignment="1">
      <alignment horizontal="left"/>
    </xf>
    <xf numFmtId="4" fontId="64" fillId="0" borderId="0" xfId="0" applyNumberFormat="1" applyFont="1" applyAlignment="1">
      <alignment horizontal="left"/>
    </xf>
    <xf numFmtId="4" fontId="64" fillId="0" borderId="0" xfId="0" applyNumberFormat="1" applyFont="1" applyAlignment="1">
      <alignment horizontal="center"/>
    </xf>
    <xf numFmtId="4" fontId="64" fillId="8" borderId="0" xfId="0" applyNumberFormat="1" applyFont="1" applyFill="1" applyAlignment="1">
      <alignment/>
    </xf>
    <xf numFmtId="0" fontId="68" fillId="0" borderId="11" xfId="37" applyNumberFormat="1" applyFont="1" applyBorder="1" applyProtection="1">
      <alignment vertical="top" wrapText="1"/>
      <protection/>
    </xf>
    <xf numFmtId="49" fontId="69" fillId="36" borderId="40" xfId="34" applyNumberFormat="1" applyFont="1" applyFill="1" applyBorder="1" applyProtection="1">
      <alignment horizontal="center" vertical="top" shrinkToFit="1"/>
      <protection/>
    </xf>
    <xf numFmtId="4" fontId="69" fillId="35" borderId="11" xfId="36" applyNumberFormat="1" applyFont="1" applyFill="1" applyBorder="1" applyProtection="1">
      <alignment horizontal="right" vertical="top" shrinkToFit="1"/>
      <protection/>
    </xf>
    <xf numFmtId="4" fontId="69" fillId="0" borderId="14" xfId="36" applyNumberFormat="1" applyFont="1" applyFill="1" applyBorder="1" applyProtection="1">
      <alignment horizontal="right" vertical="top" shrinkToFit="1"/>
      <protection/>
    </xf>
    <xf numFmtId="4" fontId="72" fillId="36" borderId="11" xfId="36" applyNumberFormat="1" applyFont="1" applyFill="1" applyBorder="1" applyAlignment="1" applyProtection="1">
      <alignment horizontal="right" shrinkToFit="1"/>
      <protection/>
    </xf>
    <xf numFmtId="0" fontId="2" fillId="36" borderId="27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 vertical="top"/>
    </xf>
    <xf numFmtId="49" fontId="2" fillId="0" borderId="43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 indent="2"/>
    </xf>
    <xf numFmtId="0" fontId="2" fillId="0" borderId="33" xfId="0" applyFont="1" applyBorder="1" applyAlignment="1">
      <alignment horizontal="left" vertical="top" wrapText="1" indent="2"/>
    </xf>
    <xf numFmtId="173" fontId="2" fillId="0" borderId="12" xfId="0" applyNumberFormat="1" applyFont="1" applyFill="1" applyBorder="1" applyAlignment="1">
      <alignment horizontal="center" vertical="top"/>
    </xf>
    <xf numFmtId="173" fontId="2" fillId="0" borderId="13" xfId="0" applyNumberFormat="1" applyFont="1" applyFill="1" applyBorder="1" applyAlignment="1">
      <alignment horizontal="center" vertical="top"/>
    </xf>
    <xf numFmtId="173" fontId="2" fillId="0" borderId="33" xfId="0" applyNumberFormat="1" applyFont="1" applyFill="1" applyBorder="1" applyAlignment="1">
      <alignment horizontal="center" vertical="top"/>
    </xf>
    <xf numFmtId="173" fontId="4" fillId="0" borderId="12" xfId="0" applyNumberFormat="1" applyFont="1" applyFill="1" applyBorder="1" applyAlignment="1">
      <alignment horizontal="center" vertical="top"/>
    </xf>
    <xf numFmtId="0" fontId="2" fillId="0" borderId="42" xfId="0" applyFont="1" applyBorder="1" applyAlignment="1">
      <alignment horizontal="left" wrapText="1"/>
    </xf>
    <xf numFmtId="49" fontId="65" fillId="0" borderId="14" xfId="0" applyNumberFormat="1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5" fillId="0" borderId="11" xfId="48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3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top"/>
    </xf>
    <xf numFmtId="0" fontId="2" fillId="0" borderId="42" xfId="0" applyFont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6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7" fillId="0" borderId="14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 vertical="top"/>
    </xf>
    <xf numFmtId="0" fontId="10" fillId="0" borderId="42" xfId="0" applyNumberFormat="1" applyFont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left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9" fontId="7" fillId="0" borderId="53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/>
    </xf>
    <xf numFmtId="49" fontId="12" fillId="0" borderId="62" xfId="0" applyNumberFormat="1" applyFont="1" applyFill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center" vertical="center"/>
    </xf>
    <xf numFmtId="49" fontId="12" fillId="0" borderId="6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49" fontId="7" fillId="0" borderId="6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66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2" fontId="7" fillId="0" borderId="69" xfId="0" applyNumberFormat="1" applyFont="1" applyFill="1" applyBorder="1" applyAlignment="1">
      <alignment horizontal="center" vertical="center"/>
    </xf>
    <xf numFmtId="2" fontId="7" fillId="0" borderId="70" xfId="0" applyNumberFormat="1" applyFont="1" applyFill="1" applyBorder="1" applyAlignment="1">
      <alignment horizontal="center" vertical="center"/>
    </xf>
    <xf numFmtId="2" fontId="7" fillId="0" borderId="71" xfId="0" applyNumberFormat="1" applyFont="1" applyFill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72" xfId="0" applyNumberFormat="1" applyFont="1" applyBorder="1" applyAlignment="1">
      <alignment horizontal="center" vertical="top"/>
    </xf>
    <xf numFmtId="0" fontId="7" fillId="0" borderId="45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3" xfId="0" applyNumberFormat="1" applyFont="1" applyBorder="1" applyAlignment="1">
      <alignment horizontal="center" vertical="top"/>
    </xf>
    <xf numFmtId="2" fontId="7" fillId="0" borderId="4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7" fillId="0" borderId="26" xfId="0" applyNumberFormat="1" applyFont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49" fontId="7" fillId="0" borderId="49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2" fontId="7" fillId="0" borderId="67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/>
    </xf>
    <xf numFmtId="2" fontId="7" fillId="0" borderId="72" xfId="0" applyNumberFormat="1" applyFont="1" applyFill="1" applyBorder="1" applyAlignment="1">
      <alignment horizontal="center" vertical="center"/>
    </xf>
    <xf numFmtId="2" fontId="7" fillId="0" borderId="73" xfId="0" applyNumberFormat="1" applyFont="1" applyFill="1" applyBorder="1" applyAlignment="1">
      <alignment horizontal="center" vertical="center"/>
    </xf>
    <xf numFmtId="2" fontId="7" fillId="0" borderId="74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>
      <alignment horizontal="center"/>
    </xf>
    <xf numFmtId="49" fontId="7" fillId="0" borderId="76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0" fontId="7" fillId="0" borderId="67" xfId="0" applyNumberFormat="1" applyFont="1" applyFill="1" applyBorder="1" applyAlignment="1">
      <alignment horizontal="center"/>
    </xf>
    <xf numFmtId="0" fontId="7" fillId="0" borderId="46" xfId="0" applyNumberFormat="1" applyFont="1" applyFill="1" applyBorder="1" applyAlignment="1">
      <alignment horizontal="center"/>
    </xf>
    <xf numFmtId="0" fontId="7" fillId="0" borderId="68" xfId="0" applyNumberFormat="1" applyFont="1" applyFill="1" applyBorder="1" applyAlignment="1">
      <alignment horizontal="center"/>
    </xf>
    <xf numFmtId="0" fontId="13" fillId="0" borderId="7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64" fillId="0" borderId="26" xfId="0" applyFont="1" applyBorder="1" applyAlignment="1">
      <alignment/>
    </xf>
    <xf numFmtId="0" fontId="64" fillId="0" borderId="27" xfId="0" applyFont="1" applyBorder="1" applyAlignment="1">
      <alignment/>
    </xf>
    <xf numFmtId="0" fontId="72" fillId="0" borderId="36" xfId="33" applyNumberFormat="1" applyFont="1" applyBorder="1" applyProtection="1">
      <alignment horizontal="center" vertical="center" wrapText="1"/>
      <protection/>
    </xf>
    <xf numFmtId="0" fontId="72" fillId="0" borderId="35" xfId="33" applyFont="1" applyBorder="1" applyProtection="1">
      <alignment horizontal="center" vertical="center" wrapText="1"/>
      <protection locked="0"/>
    </xf>
    <xf numFmtId="0" fontId="72" fillId="0" borderId="1" xfId="33" applyNumberFormat="1" applyFont="1" applyBorder="1" applyProtection="1">
      <alignment horizontal="center" vertical="center" wrapText="1"/>
      <protection/>
    </xf>
    <xf numFmtId="0" fontId="72" fillId="0" borderId="34" xfId="33" applyFont="1" applyBorder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33" xfId="0" applyNumberFormat="1" applyFont="1" applyFill="1" applyBorder="1" applyAlignment="1">
      <alignment horizontal="left" wrapText="1"/>
    </xf>
    <xf numFmtId="49" fontId="7" fillId="0" borderId="4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 wrapText="1"/>
    </xf>
    <xf numFmtId="0" fontId="12" fillId="0" borderId="14" xfId="0" applyNumberFormat="1" applyFont="1" applyFill="1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 vertical="top"/>
    </xf>
    <xf numFmtId="0" fontId="65" fillId="0" borderId="0" xfId="0" applyFont="1" applyAlignment="1">
      <alignment horizontal="left" wrapText="1"/>
    </xf>
    <xf numFmtId="49" fontId="69" fillId="0" borderId="0" xfId="35" applyNumberFormat="1" applyFont="1" applyBorder="1" applyAlignment="1" applyProtection="1">
      <alignment horizontal="center" vertical="top" shrinkToFit="1"/>
      <protection/>
    </xf>
    <xf numFmtId="49" fontId="69" fillId="0" borderId="11" xfId="35" applyNumberFormat="1" applyFont="1" applyBorder="1" applyAlignment="1" applyProtection="1">
      <alignment horizontal="center" vertical="top" shrinkToFit="1"/>
      <protection/>
    </xf>
    <xf numFmtId="0" fontId="6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16" fillId="0" borderId="0" xfId="0" applyNumberFormat="1" applyFont="1" applyBorder="1" applyAlignment="1">
      <alignment horizontal="left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31 2" xfId="35"/>
    <cellStyle name="xl32" xfId="36"/>
    <cellStyle name="xl40" xfId="37"/>
    <cellStyle name="xl4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inOtchet\2018%20&#1075;&#1086;&#1076;\&#1087;&#1083;&#1072;&#1085;&#1099;%20&#1060;&#1061;&#1044;%20-%202018\4%20&#1086;&#1090;&#1076;&#1077;&#1083;\&#1084;&#1072;&#1081;\&#1055;&#1083;&#1072;&#1085;%20&#1060;&#1061;&#1044;%20&#8470;%20%2049%20(17.07.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,3"/>
      <sheetName val="Примерный план ФХД раздел 2"/>
      <sheetName val="детализация"/>
      <sheetName val="раздел 2.2.1."/>
      <sheetName val="раздел 2.3."/>
      <sheetName val="раздел.3"/>
      <sheetName val="прил.2"/>
      <sheetName val="раздел 4"/>
      <sheetName val="212"/>
      <sheetName val="1.1.(211)"/>
      <sheetName val="213"/>
      <sheetName val="221"/>
      <sheetName val="223"/>
      <sheetName val="225"/>
      <sheetName val="226"/>
      <sheetName val="налоги"/>
      <sheetName val="310"/>
      <sheetName val="340"/>
    </sheetNames>
    <sheetDataSet>
      <sheetData sheetId="3">
        <row r="15">
          <cell r="F15">
            <v>138600</v>
          </cell>
        </row>
        <row r="16">
          <cell r="F16">
            <v>41500</v>
          </cell>
        </row>
        <row r="18">
          <cell r="F18">
            <v>7240001.53</v>
          </cell>
        </row>
        <row r="22">
          <cell r="F22">
            <v>2186030</v>
          </cell>
        </row>
        <row r="24">
          <cell r="F24">
            <v>0</v>
          </cell>
        </row>
        <row r="30">
          <cell r="F30">
            <v>4072900</v>
          </cell>
        </row>
        <row r="35">
          <cell r="F35">
            <v>1201300</v>
          </cell>
        </row>
        <row r="43">
          <cell r="G43">
            <v>11500</v>
          </cell>
        </row>
        <row r="54">
          <cell r="F54">
            <v>6800</v>
          </cell>
        </row>
        <row r="55">
          <cell r="F55">
            <v>2100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0CE8F2216E217370681B498384CDC4997198793655AC11320507AE748P2p2U" TargetMode="External" /><Relationship Id="rId2" Type="http://schemas.openxmlformats.org/officeDocument/2006/relationships/hyperlink" Target="consultantplus://offline/ref=50CE8F2216E217370681B498384CDC4997188C986451C11320507AE748P2p2U" TargetMode="Externa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0CE8F2216E217370681B498384CDC4997198793655AC11320507AE748P2p2U" TargetMode="External" /><Relationship Id="rId2" Type="http://schemas.openxmlformats.org/officeDocument/2006/relationships/hyperlink" Target="consultantplus://offline/ref=50CE8F2216E217370681B498384CDC4997188C986451C11320507AE748P2p2U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5"/>
  <sheetViews>
    <sheetView view="pageBreakPreview" zoomScaleSheetLayoutView="100" zoomScalePageLayoutView="0" workbookViewId="0" topLeftCell="A1">
      <selection activeCell="AL17" sqref="AL17"/>
    </sheetView>
  </sheetViews>
  <sheetFormatPr defaultColWidth="0.85546875" defaultRowHeight="15"/>
  <cols>
    <col min="1" max="6" width="0.85546875" style="56" customWidth="1"/>
    <col min="7" max="16384" width="0.85546875" style="56" customWidth="1"/>
  </cols>
  <sheetData>
    <row r="1" spans="46:105" s="21" customFormat="1" ht="11.25" customHeight="1">
      <c r="AT1" s="379" t="s">
        <v>112</v>
      </c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</row>
    <row r="2" spans="46:105" s="21" customFormat="1" ht="69" customHeight="1">
      <c r="AT2" s="380" t="s">
        <v>113</v>
      </c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</row>
    <row r="3" spans="46:105" s="3" customFormat="1" ht="8.25" customHeight="1"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="3" customFormat="1" ht="8.25" customHeight="1"/>
    <row r="5" spans="2:105" s="3" customFormat="1" ht="12.75">
      <c r="B5" s="381" t="s">
        <v>640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 t="s">
        <v>114</v>
      </c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381"/>
      <c r="CM5" s="381"/>
      <c r="CN5" s="381"/>
      <c r="CO5" s="381"/>
      <c r="CP5" s="381"/>
      <c r="CQ5" s="381"/>
      <c r="CR5" s="381"/>
      <c r="CS5" s="381"/>
      <c r="CT5" s="381"/>
      <c r="CU5" s="381"/>
      <c r="CV5" s="381"/>
      <c r="CW5" s="381"/>
      <c r="CX5" s="381"/>
      <c r="CY5" s="381"/>
      <c r="CZ5" s="381"/>
      <c r="DA5" s="381"/>
    </row>
    <row r="6" spans="2:105" s="3" customFormat="1" ht="35.25" customHeight="1">
      <c r="B6" s="382" t="s">
        <v>642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82" t="s">
        <v>597</v>
      </c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</row>
    <row r="7" spans="2:105" s="23" customFormat="1" ht="12" customHeight="1">
      <c r="B7" s="383" t="s">
        <v>115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 t="s">
        <v>115</v>
      </c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</row>
    <row r="8" spans="2:105" s="3" customFormat="1" ht="12.75"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 t="s">
        <v>643</v>
      </c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 t="s">
        <v>644</v>
      </c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</row>
    <row r="9" spans="2:105" s="23" customFormat="1" ht="12" customHeight="1">
      <c r="B9" s="373" t="s">
        <v>116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 t="s">
        <v>117</v>
      </c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 t="s">
        <v>116</v>
      </c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 t="s">
        <v>117</v>
      </c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</row>
    <row r="10" spans="2:105" s="3" customFormat="1" ht="9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spans="19:103" s="25" customFormat="1" ht="12.75">
      <c r="S11" s="374" t="s">
        <v>118</v>
      </c>
      <c r="T11" s="374"/>
      <c r="U11" s="375"/>
      <c r="V11" s="375"/>
      <c r="W11" s="375"/>
      <c r="X11" s="375"/>
      <c r="Y11" s="376" t="s">
        <v>118</v>
      </c>
      <c r="Z11" s="376"/>
      <c r="AA11" s="376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7">
        <v>20</v>
      </c>
      <c r="AR11" s="377"/>
      <c r="AS11" s="377"/>
      <c r="AT11" s="377"/>
      <c r="AU11" s="378"/>
      <c r="AV11" s="378"/>
      <c r="AW11" s="378"/>
      <c r="AX11" s="378"/>
      <c r="AY11" s="25" t="s">
        <v>119</v>
      </c>
      <c r="BS11" s="374" t="s">
        <v>118</v>
      </c>
      <c r="BT11" s="374"/>
      <c r="BU11" s="375"/>
      <c r="BV11" s="375"/>
      <c r="BW11" s="375"/>
      <c r="BX11" s="375"/>
      <c r="BY11" s="376" t="s">
        <v>118</v>
      </c>
      <c r="BZ11" s="376"/>
      <c r="CA11" s="376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7">
        <v>20</v>
      </c>
      <c r="CR11" s="377"/>
      <c r="CS11" s="377"/>
      <c r="CT11" s="377"/>
      <c r="CU11" s="378" t="s">
        <v>637</v>
      </c>
      <c r="CV11" s="378"/>
      <c r="CW11" s="378"/>
      <c r="CX11" s="378"/>
      <c r="CY11" s="25" t="s">
        <v>119</v>
      </c>
    </row>
    <row r="12" s="3" customFormat="1" ht="9" customHeight="1"/>
    <row r="13" spans="1:105" s="26" customFormat="1" ht="29.25" customHeight="1">
      <c r="A13" s="396" t="s">
        <v>120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</row>
    <row r="14" spans="31:77" s="27" customFormat="1" ht="15" customHeight="1">
      <c r="AE14" s="385" t="s">
        <v>636</v>
      </c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</row>
    <row r="15" spans="35:88" s="27" customFormat="1" ht="9" customHeight="1">
      <c r="AI15" s="28"/>
      <c r="AJ15" s="30"/>
      <c r="AK15" s="30"/>
      <c r="AL15" s="30"/>
      <c r="AM15" s="30"/>
      <c r="AN15" s="29"/>
      <c r="BR15" s="31"/>
      <c r="BS15" s="31"/>
      <c r="BT15" s="31"/>
      <c r="BU15" s="31"/>
      <c r="BV15" s="31"/>
      <c r="BW15" s="31"/>
      <c r="BX15" s="31"/>
      <c r="BY15" s="31"/>
      <c r="CF15" s="32"/>
      <c r="CG15" s="30"/>
      <c r="CH15" s="30"/>
      <c r="CI15" s="30"/>
      <c r="CJ15" s="30"/>
    </row>
    <row r="16" spans="36:88" s="27" customFormat="1" ht="15" customHeight="1">
      <c r="AJ16" s="398" t="s">
        <v>118</v>
      </c>
      <c r="AK16" s="398"/>
      <c r="AL16" s="399" t="s">
        <v>646</v>
      </c>
      <c r="AM16" s="399"/>
      <c r="AN16" s="399"/>
      <c r="AO16" s="399"/>
      <c r="AP16" s="400" t="s">
        <v>118</v>
      </c>
      <c r="AQ16" s="400"/>
      <c r="AR16" s="400"/>
      <c r="AS16" s="399" t="s">
        <v>641</v>
      </c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401">
        <v>20</v>
      </c>
      <c r="BI16" s="401"/>
      <c r="BJ16" s="401"/>
      <c r="BK16" s="401"/>
      <c r="BL16" s="384" t="s">
        <v>637</v>
      </c>
      <c r="BM16" s="384"/>
      <c r="BN16" s="384"/>
      <c r="BO16" s="384"/>
      <c r="BP16" s="27" t="s">
        <v>119</v>
      </c>
      <c r="BS16" s="31"/>
      <c r="BV16" s="31"/>
      <c r="BW16" s="31"/>
      <c r="BX16" s="31"/>
      <c r="BY16" s="31"/>
      <c r="CF16" s="32"/>
      <c r="CG16" s="30"/>
      <c r="CH16" s="30"/>
      <c r="CI16" s="30"/>
      <c r="CJ16" s="30"/>
    </row>
    <row r="17" spans="35:88" s="3" customFormat="1" ht="9" customHeight="1">
      <c r="AI17" s="33"/>
      <c r="BU17" s="34"/>
      <c r="BV17" s="34"/>
      <c r="BW17" s="34"/>
      <c r="BX17" s="34"/>
      <c r="BY17" s="34"/>
      <c r="CF17" s="35"/>
      <c r="CG17" s="36"/>
      <c r="CH17" s="36"/>
      <c r="CI17" s="36"/>
      <c r="CJ17" s="36"/>
    </row>
    <row r="18" spans="92:105" s="3" customFormat="1" ht="12.75">
      <c r="CN18" s="402" t="s">
        <v>121</v>
      </c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</row>
    <row r="19" spans="88:105" s="3" customFormat="1" ht="12.75" customHeight="1">
      <c r="CJ19" s="33"/>
      <c r="CL19" s="33" t="s">
        <v>122</v>
      </c>
      <c r="CN19" s="386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8"/>
    </row>
    <row r="20" spans="77:105" s="3" customFormat="1" ht="12.75" customHeight="1">
      <c r="BY20" s="37"/>
      <c r="CE20" s="38"/>
      <c r="CL20" s="33" t="s">
        <v>123</v>
      </c>
      <c r="CN20" s="386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8"/>
    </row>
    <row r="21" spans="77:105" s="3" customFormat="1" ht="12.75" customHeight="1">
      <c r="BY21" s="37"/>
      <c r="CE21" s="38"/>
      <c r="CL21" s="33"/>
      <c r="CN21" s="386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  <c r="DA21" s="388"/>
    </row>
    <row r="22" spans="77:105" s="3" customFormat="1" ht="12.75" customHeight="1">
      <c r="BY22" s="37"/>
      <c r="BZ22" s="37"/>
      <c r="CJ22" s="33"/>
      <c r="CL22" s="33"/>
      <c r="CN22" s="386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8"/>
    </row>
    <row r="23" spans="1:105" s="3" customFormat="1" ht="12.75">
      <c r="A23" s="39" t="s">
        <v>124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K23" s="389" t="s">
        <v>404</v>
      </c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7"/>
      <c r="CJ23" s="41"/>
      <c r="CL23" s="33" t="s">
        <v>125</v>
      </c>
      <c r="CN23" s="390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2"/>
    </row>
    <row r="24" spans="1:105" s="3" customFormat="1" ht="12.75">
      <c r="A24" s="42" t="s">
        <v>126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7"/>
      <c r="CJ24" s="41"/>
      <c r="CL24" s="38"/>
      <c r="CN24" s="393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5"/>
    </row>
    <row r="25" spans="88:105" s="43" customFormat="1" ht="12.75" customHeight="1">
      <c r="CJ25" s="44"/>
      <c r="CL25" s="3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3"/>
    </row>
    <row r="26" spans="2:105" s="3" customFormat="1" ht="12.75" customHeight="1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5"/>
      <c r="CK26" s="43"/>
      <c r="CL26" s="33"/>
      <c r="CN26" s="386"/>
      <c r="CO26" s="387"/>
      <c r="CP26" s="387"/>
      <c r="CQ26" s="387"/>
      <c r="CR26" s="387"/>
      <c r="CS26" s="387"/>
      <c r="CT26" s="387"/>
      <c r="CU26" s="387"/>
      <c r="CV26" s="387"/>
      <c r="CW26" s="387"/>
      <c r="CX26" s="387"/>
      <c r="CY26" s="387"/>
      <c r="CZ26" s="387"/>
      <c r="DA26" s="388"/>
    </row>
    <row r="27" spans="1:105" s="3" customFormat="1" ht="12.75" customHeight="1">
      <c r="A27" s="39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  <c r="V27" s="48"/>
      <c r="W27" s="48"/>
      <c r="X27" s="48"/>
      <c r="Y27" s="48"/>
      <c r="Z27" s="49"/>
      <c r="AA27" s="49"/>
      <c r="AB27" s="49"/>
      <c r="AC27" s="46"/>
      <c r="AD27" s="46"/>
      <c r="AE27" s="46"/>
      <c r="AF27" s="46"/>
      <c r="AG27" s="46"/>
      <c r="AI27" s="50"/>
      <c r="AJ27" s="50"/>
      <c r="BZ27" s="37"/>
      <c r="CJ27" s="41"/>
      <c r="CL27" s="33"/>
      <c r="CN27" s="386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  <c r="CZ27" s="387"/>
      <c r="DA27" s="388"/>
    </row>
    <row r="28" spans="1:105" s="3" customFormat="1" ht="12.75" customHeight="1">
      <c r="A28" s="38" t="s">
        <v>127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48"/>
      <c r="W28" s="48"/>
      <c r="X28" s="48"/>
      <c r="Y28" s="48"/>
      <c r="Z28" s="49"/>
      <c r="AA28" s="49"/>
      <c r="AB28" s="49"/>
      <c r="AC28" s="46"/>
      <c r="AD28" s="46"/>
      <c r="AE28" s="46"/>
      <c r="AF28" s="46"/>
      <c r="AG28" s="46"/>
      <c r="AK28" s="404" t="s">
        <v>408</v>
      </c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4"/>
      <c r="BH28" s="404"/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37"/>
      <c r="CJ28" s="41"/>
      <c r="CL28" s="33"/>
      <c r="CN28" s="386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  <c r="CZ28" s="387"/>
      <c r="DA28" s="388"/>
    </row>
    <row r="29" spans="1:105" s="3" customFormat="1" ht="12.75" customHeight="1">
      <c r="A29" s="3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7"/>
      <c r="V29" s="48"/>
      <c r="W29" s="48"/>
      <c r="X29" s="48"/>
      <c r="Y29" s="48"/>
      <c r="Z29" s="49"/>
      <c r="AA29" s="49"/>
      <c r="AB29" s="49"/>
      <c r="AC29" s="46"/>
      <c r="AD29" s="46"/>
      <c r="AE29" s="46"/>
      <c r="AF29" s="46"/>
      <c r="AG29" s="46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Y29" s="37"/>
      <c r="BZ29" s="37"/>
      <c r="CJ29" s="41"/>
      <c r="CL29" s="33"/>
      <c r="CN29" s="403"/>
      <c r="CO29" s="403"/>
      <c r="CP29" s="403"/>
      <c r="CQ29" s="403"/>
      <c r="CR29" s="403"/>
      <c r="CS29" s="403"/>
      <c r="CT29" s="403"/>
      <c r="CU29" s="403"/>
      <c r="CV29" s="403"/>
      <c r="CW29" s="403"/>
      <c r="CX29" s="403"/>
      <c r="CY29" s="403"/>
      <c r="CZ29" s="403"/>
      <c r="DA29" s="403"/>
    </row>
    <row r="30" spans="1:105" s="3" customFormat="1" ht="12.75" customHeight="1">
      <c r="A30" s="39" t="s">
        <v>128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48"/>
      <c r="W30" s="48"/>
      <c r="X30" s="48"/>
      <c r="Y30" s="48"/>
      <c r="Z30" s="49"/>
      <c r="AA30" s="49"/>
      <c r="AB30" s="49"/>
      <c r="AC30" s="46"/>
      <c r="AD30" s="46"/>
      <c r="AE30" s="46"/>
      <c r="AF30" s="46"/>
      <c r="AG30" s="46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Y30" s="37"/>
      <c r="BZ30" s="37"/>
      <c r="CJ30" s="41"/>
      <c r="CL30" s="33" t="s">
        <v>129</v>
      </c>
      <c r="CN30" s="403" t="s">
        <v>315</v>
      </c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3"/>
      <c r="DA30" s="403"/>
    </row>
    <row r="31" spans="1:88" s="3" customFormat="1" ht="9" customHeight="1">
      <c r="A31" s="39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48"/>
      <c r="W31" s="48"/>
      <c r="X31" s="48"/>
      <c r="Y31" s="48"/>
      <c r="Z31" s="49"/>
      <c r="AA31" s="49"/>
      <c r="AB31" s="49"/>
      <c r="AC31" s="46"/>
      <c r="AD31" s="46"/>
      <c r="AE31" s="46"/>
      <c r="AF31" s="46"/>
      <c r="AG31" s="46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Y31" s="37"/>
      <c r="BZ31" s="37"/>
      <c r="CJ31" s="41"/>
    </row>
    <row r="32" spans="1:105" s="3" customFormat="1" ht="12.75">
      <c r="A32" s="3" t="s">
        <v>130</v>
      </c>
      <c r="AS32" s="51"/>
      <c r="AT32" s="407" t="s">
        <v>316</v>
      </c>
      <c r="AU32" s="407"/>
      <c r="AV32" s="407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7"/>
      <c r="BS32" s="407"/>
      <c r="BT32" s="407"/>
      <c r="BU32" s="407"/>
      <c r="BV32" s="407"/>
      <c r="BW32" s="407"/>
      <c r="BX32" s="407"/>
      <c r="BY32" s="407"/>
      <c r="BZ32" s="407"/>
      <c r="CA32" s="407"/>
      <c r="CB32" s="407"/>
      <c r="CC32" s="407"/>
      <c r="CD32" s="407"/>
      <c r="CE32" s="407"/>
      <c r="CF32" s="407"/>
      <c r="CG32" s="407"/>
      <c r="CH32" s="407"/>
      <c r="CI32" s="407"/>
      <c r="CJ32" s="407"/>
      <c r="CK32" s="407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07"/>
      <c r="CY32" s="407"/>
      <c r="CZ32" s="407"/>
      <c r="DA32" s="407"/>
    </row>
    <row r="33" spans="1:105" s="3" customFormat="1" ht="12.75">
      <c r="A33" s="39" t="s">
        <v>131</v>
      </c>
      <c r="AS33" s="51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</row>
    <row r="34" spans="1:105" s="3" customFormat="1" ht="9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2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</row>
    <row r="35" spans="1:105" s="3" customFormat="1" ht="12.75">
      <c r="A35" s="39" t="s">
        <v>103</v>
      </c>
      <c r="AS35" s="53"/>
      <c r="AT35" s="408" t="s">
        <v>409</v>
      </c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/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8"/>
    </row>
    <row r="36" spans="1:105" s="3" customFormat="1" ht="12.75">
      <c r="A36" s="39" t="s">
        <v>132</v>
      </c>
      <c r="AS36" s="53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</row>
    <row r="37" s="3" customFormat="1" ht="9" customHeight="1"/>
    <row r="38" spans="1:105" s="54" customFormat="1" ht="12.75">
      <c r="A38" s="381" t="s">
        <v>133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</row>
    <row r="39" spans="1:104" s="3" customFormat="1" ht="9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</row>
    <row r="40" spans="1:105" s="38" customFormat="1" ht="39.75" customHeight="1">
      <c r="A40" s="409" t="s">
        <v>317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</row>
    <row r="41" spans="1:105" s="38" customFormat="1" ht="15" customHeight="1">
      <c r="A41" s="406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6"/>
      <c r="BS41" s="406"/>
      <c r="BT41" s="406"/>
      <c r="BU41" s="406"/>
      <c r="BV41" s="406"/>
      <c r="BW41" s="406"/>
      <c r="BX41" s="406"/>
      <c r="BY41" s="406"/>
      <c r="BZ41" s="406"/>
      <c r="CA41" s="406"/>
      <c r="CB41" s="406"/>
      <c r="CC41" s="406"/>
      <c r="CD41" s="406"/>
      <c r="CE41" s="406"/>
      <c r="CF41" s="406"/>
      <c r="CG41" s="406"/>
      <c r="CH41" s="406"/>
      <c r="CI41" s="406"/>
      <c r="CJ41" s="406"/>
      <c r="CK41" s="406"/>
      <c r="CL41" s="406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  <c r="DA41" s="406"/>
    </row>
    <row r="42" spans="1:105" s="38" customFormat="1" ht="195" customHeight="1">
      <c r="A42" s="405" t="s">
        <v>318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</row>
    <row r="43" spans="1:105" s="38" customFormat="1" ht="15" customHeight="1">
      <c r="A43" s="406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406"/>
      <c r="BI43" s="406"/>
      <c r="BJ43" s="406"/>
      <c r="BK43" s="406"/>
      <c r="BL43" s="406"/>
      <c r="BM43" s="406"/>
      <c r="BN43" s="406"/>
      <c r="BO43" s="406"/>
      <c r="BP43" s="406"/>
      <c r="BQ43" s="406"/>
      <c r="BR43" s="406"/>
      <c r="BS43" s="406"/>
      <c r="BT43" s="406"/>
      <c r="BU43" s="406"/>
      <c r="BV43" s="406"/>
      <c r="BW43" s="406"/>
      <c r="BX43" s="406"/>
      <c r="BY43" s="406"/>
      <c r="BZ43" s="406"/>
      <c r="CA43" s="406"/>
      <c r="CB43" s="406"/>
      <c r="CC43" s="406"/>
      <c r="CD43" s="406"/>
      <c r="CE43" s="406"/>
      <c r="CF43" s="406"/>
      <c r="CG43" s="406"/>
      <c r="CH43" s="406"/>
      <c r="CI43" s="406"/>
      <c r="CJ43" s="406"/>
      <c r="CK43" s="406"/>
      <c r="CL43" s="406"/>
      <c r="CM43" s="406"/>
      <c r="CN43" s="406"/>
      <c r="CO43" s="406"/>
      <c r="CP43" s="406"/>
      <c r="CQ43" s="406"/>
      <c r="CR43" s="406"/>
      <c r="CS43" s="406"/>
      <c r="CT43" s="406"/>
      <c r="CU43" s="406"/>
      <c r="CV43" s="406"/>
      <c r="CW43" s="406"/>
      <c r="CX43" s="406"/>
      <c r="CY43" s="406"/>
      <c r="CZ43" s="406"/>
      <c r="DA43" s="406"/>
    </row>
    <row r="44" spans="1:105" s="38" customFormat="1" ht="15.75" customHeight="1">
      <c r="A44" s="405" t="s">
        <v>288</v>
      </c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</row>
    <row r="45" spans="1:105" s="38" customFormat="1" ht="15" customHeight="1">
      <c r="A45" s="406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6"/>
      <c r="BK45" s="406"/>
      <c r="BL45" s="406"/>
      <c r="BM45" s="406"/>
      <c r="BN45" s="406"/>
      <c r="BO45" s="406"/>
      <c r="BP45" s="406"/>
      <c r="BQ45" s="406"/>
      <c r="BR45" s="406"/>
      <c r="BS45" s="406"/>
      <c r="BT45" s="406"/>
      <c r="BU45" s="406"/>
      <c r="BV45" s="406"/>
      <c r="BW45" s="406"/>
      <c r="BX45" s="406"/>
      <c r="BY45" s="406"/>
      <c r="BZ45" s="406"/>
      <c r="CA45" s="406"/>
      <c r="CB45" s="406"/>
      <c r="CC45" s="406"/>
      <c r="CD45" s="406"/>
      <c r="CE45" s="406"/>
      <c r="CF45" s="406"/>
      <c r="CG45" s="406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6"/>
      <c r="CZ45" s="406"/>
      <c r="DA45" s="406"/>
    </row>
  </sheetData>
  <sheetProtection/>
  <mergeCells count="59">
    <mergeCell ref="A45:DA45"/>
    <mergeCell ref="CN30:DA30"/>
    <mergeCell ref="AT32:DA33"/>
    <mergeCell ref="AT35:DA36"/>
    <mergeCell ref="A38:DA38"/>
    <mergeCell ref="A40:DA40"/>
    <mergeCell ref="A41:DA41"/>
    <mergeCell ref="AK28:BY28"/>
    <mergeCell ref="CN28:DA28"/>
    <mergeCell ref="A42:DA42"/>
    <mergeCell ref="A43:DA43"/>
    <mergeCell ref="A44:DA44"/>
    <mergeCell ref="CN29:DA29"/>
    <mergeCell ref="CN18:DA18"/>
    <mergeCell ref="CN19:DA19"/>
    <mergeCell ref="CN20:DA20"/>
    <mergeCell ref="CN21:DA21"/>
    <mergeCell ref="CN22:DA22"/>
    <mergeCell ref="CN25:DA25"/>
    <mergeCell ref="CN26:DA26"/>
    <mergeCell ref="CN27:DA27"/>
    <mergeCell ref="AK23:BY24"/>
    <mergeCell ref="CN23:DA24"/>
    <mergeCell ref="A13:DA13"/>
    <mergeCell ref="AJ16:AK16"/>
    <mergeCell ref="AL16:AO16"/>
    <mergeCell ref="AP16:AR16"/>
    <mergeCell ref="AS16:BG16"/>
    <mergeCell ref="BH16:BK16"/>
    <mergeCell ref="BL16:BO16"/>
    <mergeCell ref="AE14:BY14"/>
    <mergeCell ref="BB9:BU9"/>
    <mergeCell ref="BV9:DA9"/>
    <mergeCell ref="BS11:BT11"/>
    <mergeCell ref="BU11:BX11"/>
    <mergeCell ref="BY11:CA11"/>
    <mergeCell ref="CB11:CP11"/>
    <mergeCell ref="CQ11:CT11"/>
    <mergeCell ref="CU11:CX11"/>
    <mergeCell ref="BB8:BU8"/>
    <mergeCell ref="BV8:DA8"/>
    <mergeCell ref="AT1:DA1"/>
    <mergeCell ref="AT2:DA2"/>
    <mergeCell ref="BB5:DA5"/>
    <mergeCell ref="BB6:DA6"/>
    <mergeCell ref="BB7:DA7"/>
    <mergeCell ref="B5:BA5"/>
    <mergeCell ref="B6:BA6"/>
    <mergeCell ref="B7:BA7"/>
    <mergeCell ref="B8:U8"/>
    <mergeCell ref="V8:BA8"/>
    <mergeCell ref="B9:U9"/>
    <mergeCell ref="V9:BA9"/>
    <mergeCell ref="S11:T11"/>
    <mergeCell ref="U11:X11"/>
    <mergeCell ref="Y11:AA11"/>
    <mergeCell ref="AB11:AP11"/>
    <mergeCell ref="AQ11:AT11"/>
    <mergeCell ref="AU11:AX11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B76">
      <selection activeCell="J92" sqref="J92"/>
    </sheetView>
  </sheetViews>
  <sheetFormatPr defaultColWidth="9.140625" defaultRowHeight="15"/>
  <cols>
    <col min="1" max="1" width="38.00390625" style="16" customWidth="1"/>
    <col min="2" max="2" width="7.140625" style="16" customWidth="1"/>
    <col min="3" max="3" width="10.421875" style="16" customWidth="1"/>
    <col min="4" max="4" width="6.8515625" style="16" customWidth="1"/>
    <col min="5" max="5" width="7.28125" style="16" customWidth="1"/>
    <col min="6" max="6" width="15.8515625" style="16" customWidth="1"/>
    <col min="7" max="7" width="20.140625" style="16" customWidth="1"/>
    <col min="8" max="8" width="20.8515625" style="16" customWidth="1"/>
    <col min="9" max="9" width="14.00390625" style="16" customWidth="1"/>
    <col min="10" max="10" width="13.57421875" style="16" customWidth="1"/>
    <col min="11" max="11" width="20.8515625" style="16" customWidth="1"/>
    <col min="12" max="16384" width="9.140625" style="16" customWidth="1"/>
  </cols>
  <sheetData>
    <row r="1" ht="15.75">
      <c r="A1" s="124" t="s">
        <v>345</v>
      </c>
    </row>
    <row r="3" spans="1:9" ht="15">
      <c r="A3" s="15" t="s">
        <v>346</v>
      </c>
      <c r="H3" s="140"/>
      <c r="I3" s="140"/>
    </row>
    <row r="4" spans="1:8" ht="15">
      <c r="A4" s="599" t="s">
        <v>0</v>
      </c>
      <c r="B4" s="599" t="s">
        <v>347</v>
      </c>
      <c r="C4" s="599" t="s">
        <v>348</v>
      </c>
      <c r="D4" s="599" t="s">
        <v>349</v>
      </c>
      <c r="E4" s="599" t="s">
        <v>350</v>
      </c>
      <c r="F4" s="599" t="s">
        <v>351</v>
      </c>
      <c r="G4" s="597" t="s">
        <v>352</v>
      </c>
      <c r="H4" s="595" t="s">
        <v>635</v>
      </c>
    </row>
    <row r="5" spans="1:8" ht="15">
      <c r="A5" s="600"/>
      <c r="B5" s="600"/>
      <c r="C5" s="600"/>
      <c r="D5" s="600"/>
      <c r="E5" s="600"/>
      <c r="F5" s="600"/>
      <c r="G5" s="598"/>
      <c r="H5" s="596"/>
    </row>
    <row r="6" spans="1:11" ht="15">
      <c r="A6" s="142" t="s">
        <v>353</v>
      </c>
      <c r="B6" s="143"/>
      <c r="C6" s="143"/>
      <c r="D6" s="143"/>
      <c r="E6" s="143"/>
      <c r="F6" s="144">
        <f>F9+F12+F15+F25+F55+F67</f>
        <v>6473447.2</v>
      </c>
      <c r="G6" s="144">
        <f>G9+G12+G15+G25+G55+G67</f>
        <v>6424939</v>
      </c>
      <c r="H6" s="144">
        <f>H9+H12+H15+H25+H55+H67</f>
        <v>48508.2</v>
      </c>
      <c r="I6" s="326"/>
      <c r="J6" s="326"/>
      <c r="K6" s="140">
        <f>H6+I6+J6</f>
        <v>48508.2</v>
      </c>
    </row>
    <row r="7" spans="1:8" ht="38.25" hidden="1">
      <c r="A7" s="145" t="s">
        <v>354</v>
      </c>
      <c r="B7" s="146" t="s">
        <v>355</v>
      </c>
      <c r="C7" s="146" t="s">
        <v>356</v>
      </c>
      <c r="D7" s="146" t="s">
        <v>357</v>
      </c>
      <c r="E7" s="146"/>
      <c r="F7" s="147"/>
      <c r="G7" s="340"/>
      <c r="H7" s="125"/>
    </row>
    <row r="8" spans="1:8" ht="15" hidden="1">
      <c r="A8" s="148" t="s">
        <v>358</v>
      </c>
      <c r="B8" s="149" t="s">
        <v>359</v>
      </c>
      <c r="C8" s="149" t="s">
        <v>356</v>
      </c>
      <c r="D8" s="149" t="s">
        <v>360</v>
      </c>
      <c r="E8" s="149" t="s">
        <v>301</v>
      </c>
      <c r="F8" s="150"/>
      <c r="G8" s="341"/>
      <c r="H8" s="125"/>
    </row>
    <row r="9" spans="1:8" ht="63.75">
      <c r="A9" s="151" t="s">
        <v>292</v>
      </c>
      <c r="B9" s="149" t="s">
        <v>355</v>
      </c>
      <c r="C9" s="149" t="s">
        <v>361</v>
      </c>
      <c r="D9" s="149" t="s">
        <v>357</v>
      </c>
      <c r="E9" s="149"/>
      <c r="F9" s="152">
        <f>F10+F11</f>
        <v>881900</v>
      </c>
      <c r="G9" s="342">
        <f>G10+G11</f>
        <v>881900</v>
      </c>
      <c r="H9" s="342">
        <f>H10+H11</f>
        <v>0</v>
      </c>
    </row>
    <row r="10" spans="1:9" ht="25.5">
      <c r="A10" s="126" t="s">
        <v>379</v>
      </c>
      <c r="B10" s="127" t="s">
        <v>372</v>
      </c>
      <c r="C10" s="127" t="s">
        <v>361</v>
      </c>
      <c r="D10" s="127" t="s">
        <v>373</v>
      </c>
      <c r="E10" s="127" t="s">
        <v>295</v>
      </c>
      <c r="F10" s="313">
        <v>678100</v>
      </c>
      <c r="G10" s="343">
        <f>F10</f>
        <v>678100</v>
      </c>
      <c r="H10" s="125"/>
      <c r="I10" s="140"/>
    </row>
    <row r="11" spans="1:9" ht="15">
      <c r="A11" s="126" t="s">
        <v>293</v>
      </c>
      <c r="B11" s="127" t="s">
        <v>372</v>
      </c>
      <c r="C11" s="127" t="s">
        <v>361</v>
      </c>
      <c r="D11" s="127" t="s">
        <v>373</v>
      </c>
      <c r="E11" s="127" t="s">
        <v>297</v>
      </c>
      <c r="F11" s="313">
        <v>203800</v>
      </c>
      <c r="G11" s="343">
        <f>F11</f>
        <v>203800</v>
      </c>
      <c r="H11" s="125"/>
      <c r="I11" s="140"/>
    </row>
    <row r="12" spans="1:9" ht="63.75">
      <c r="A12" s="151" t="s">
        <v>292</v>
      </c>
      <c r="B12" s="316" t="s">
        <v>355</v>
      </c>
      <c r="C12" s="316" t="s">
        <v>628</v>
      </c>
      <c r="D12" s="316" t="s">
        <v>357</v>
      </c>
      <c r="E12" s="316"/>
      <c r="F12" s="153">
        <f>F13+F14</f>
        <v>1950400</v>
      </c>
      <c r="G12" s="153">
        <f>G13+G14</f>
        <v>1950400</v>
      </c>
      <c r="H12" s="153">
        <f>H13+H14</f>
        <v>0</v>
      </c>
      <c r="I12" s="140"/>
    </row>
    <row r="13" spans="1:9" ht="15">
      <c r="A13" s="318" t="s">
        <v>629</v>
      </c>
      <c r="B13" s="235" t="s">
        <v>372</v>
      </c>
      <c r="C13" s="235" t="s">
        <v>628</v>
      </c>
      <c r="D13" s="235" t="s">
        <v>373</v>
      </c>
      <c r="E13" s="235" t="s">
        <v>295</v>
      </c>
      <c r="F13" s="313">
        <v>1500200</v>
      </c>
      <c r="G13" s="343">
        <f>F13</f>
        <v>1500200</v>
      </c>
      <c r="H13" s="125"/>
      <c r="I13" s="140"/>
    </row>
    <row r="14" spans="1:9" ht="15">
      <c r="A14" s="126" t="s">
        <v>293</v>
      </c>
      <c r="B14" s="235" t="s">
        <v>372</v>
      </c>
      <c r="C14" s="235" t="s">
        <v>628</v>
      </c>
      <c r="D14" s="235" t="s">
        <v>373</v>
      </c>
      <c r="E14" s="235" t="s">
        <v>297</v>
      </c>
      <c r="F14" s="313">
        <v>450200</v>
      </c>
      <c r="G14" s="343">
        <f>F14</f>
        <v>450200</v>
      </c>
      <c r="H14" s="125"/>
      <c r="I14" s="140"/>
    </row>
    <row r="15" spans="1:8" ht="38.25">
      <c r="A15" s="151" t="s">
        <v>290</v>
      </c>
      <c r="B15" s="149" t="s">
        <v>355</v>
      </c>
      <c r="C15" s="149" t="s">
        <v>639</v>
      </c>
      <c r="D15" s="149" t="s">
        <v>357</v>
      </c>
      <c r="E15" s="149"/>
      <c r="F15" s="153">
        <f>F16+F19+F21+F22+F24+F23+F18+F20+F17</f>
        <v>1779000</v>
      </c>
      <c r="G15" s="344">
        <f>G16+G19+G21+G22+G24+G23+G18+G20+G17</f>
        <v>1779000</v>
      </c>
      <c r="H15" s="344">
        <f>H16+H19+H21+H22+H24+H23+H18+H20+H17</f>
        <v>0</v>
      </c>
    </row>
    <row r="16" spans="1:8" ht="25.5">
      <c r="A16" s="126" t="s">
        <v>379</v>
      </c>
      <c r="B16" s="127" t="s">
        <v>372</v>
      </c>
      <c r="C16" s="127" t="s">
        <v>639</v>
      </c>
      <c r="D16" s="127" t="s">
        <v>373</v>
      </c>
      <c r="E16" s="127" t="s">
        <v>295</v>
      </c>
      <c r="F16" s="313">
        <v>1323000</v>
      </c>
      <c r="G16" s="343">
        <f aca="true" t="shared" si="0" ref="G16:G24">F16</f>
        <v>1323000</v>
      </c>
      <c r="H16" s="125"/>
    </row>
    <row r="17" spans="1:8" ht="25.5">
      <c r="A17" s="318" t="s">
        <v>623</v>
      </c>
      <c r="B17" s="235" t="s">
        <v>372</v>
      </c>
      <c r="C17" s="127" t="s">
        <v>639</v>
      </c>
      <c r="D17" s="235" t="s">
        <v>373</v>
      </c>
      <c r="E17" s="235" t="s">
        <v>624</v>
      </c>
      <c r="F17" s="313">
        <v>18000</v>
      </c>
      <c r="G17" s="343">
        <f t="shared" si="0"/>
        <v>18000</v>
      </c>
      <c r="H17" s="125"/>
    </row>
    <row r="18" spans="1:8" ht="15">
      <c r="A18" s="126" t="s">
        <v>381</v>
      </c>
      <c r="B18" s="127" t="s">
        <v>372</v>
      </c>
      <c r="C18" s="127" t="s">
        <v>639</v>
      </c>
      <c r="D18" s="127" t="s">
        <v>373</v>
      </c>
      <c r="E18" s="127" t="s">
        <v>296</v>
      </c>
      <c r="F18" s="128"/>
      <c r="G18" s="343">
        <f t="shared" si="0"/>
        <v>0</v>
      </c>
      <c r="H18" s="125"/>
    </row>
    <row r="19" spans="1:8" ht="15">
      <c r="A19" s="126" t="s">
        <v>293</v>
      </c>
      <c r="B19" s="127" t="s">
        <v>372</v>
      </c>
      <c r="C19" s="127" t="s">
        <v>639</v>
      </c>
      <c r="D19" s="127" t="s">
        <v>373</v>
      </c>
      <c r="E19" s="127" t="s">
        <v>297</v>
      </c>
      <c r="F19" s="128">
        <v>405000</v>
      </c>
      <c r="G19" s="343">
        <f t="shared" si="0"/>
        <v>405000</v>
      </c>
      <c r="H19" s="125"/>
    </row>
    <row r="20" spans="1:8" ht="25.5">
      <c r="A20" s="126" t="s">
        <v>306</v>
      </c>
      <c r="B20" s="127" t="s">
        <v>372</v>
      </c>
      <c r="C20" s="127" t="s">
        <v>639</v>
      </c>
      <c r="D20" s="127" t="s">
        <v>373</v>
      </c>
      <c r="E20" s="127" t="s">
        <v>311</v>
      </c>
      <c r="F20" s="128"/>
      <c r="G20" s="343">
        <f t="shared" si="0"/>
        <v>0</v>
      </c>
      <c r="H20" s="125"/>
    </row>
    <row r="21" spans="1:8" ht="15">
      <c r="A21" s="318" t="s">
        <v>626</v>
      </c>
      <c r="B21" s="127" t="s">
        <v>372</v>
      </c>
      <c r="C21" s="127" t="s">
        <v>639</v>
      </c>
      <c r="D21" s="127" t="s">
        <v>373</v>
      </c>
      <c r="E21" s="127" t="s">
        <v>625</v>
      </c>
      <c r="F21" s="128">
        <v>15400</v>
      </c>
      <c r="G21" s="343">
        <f t="shared" si="0"/>
        <v>15400</v>
      </c>
      <c r="H21" s="125"/>
    </row>
    <row r="22" spans="1:8" ht="15">
      <c r="A22" s="126" t="s">
        <v>375</v>
      </c>
      <c r="B22" s="127" t="s">
        <v>372</v>
      </c>
      <c r="C22" s="127" t="s">
        <v>639</v>
      </c>
      <c r="D22" s="127" t="s">
        <v>373</v>
      </c>
      <c r="E22" s="127" t="s">
        <v>312</v>
      </c>
      <c r="F22" s="128"/>
      <c r="G22" s="343">
        <f t="shared" si="0"/>
        <v>0</v>
      </c>
      <c r="H22" s="125"/>
    </row>
    <row r="23" spans="1:8" ht="26.25">
      <c r="A23" s="339" t="s">
        <v>627</v>
      </c>
      <c r="B23" s="127" t="s">
        <v>372</v>
      </c>
      <c r="C23" s="127" t="s">
        <v>639</v>
      </c>
      <c r="D23" s="127" t="s">
        <v>373</v>
      </c>
      <c r="E23" s="127" t="s">
        <v>371</v>
      </c>
      <c r="F23" s="128">
        <v>10000</v>
      </c>
      <c r="G23" s="343">
        <f t="shared" si="0"/>
        <v>10000</v>
      </c>
      <c r="H23" s="125"/>
    </row>
    <row r="24" spans="1:8" ht="25.5">
      <c r="A24" s="126" t="s">
        <v>313</v>
      </c>
      <c r="B24" s="127" t="s">
        <v>372</v>
      </c>
      <c r="C24" s="127" t="s">
        <v>639</v>
      </c>
      <c r="D24" s="127" t="s">
        <v>373</v>
      </c>
      <c r="E24" s="127" t="s">
        <v>314</v>
      </c>
      <c r="F24" s="128">
        <v>7600</v>
      </c>
      <c r="G24" s="343">
        <f t="shared" si="0"/>
        <v>7600</v>
      </c>
      <c r="H24" s="125"/>
    </row>
    <row r="25" spans="1:8" ht="38.25">
      <c r="A25" s="151" t="s">
        <v>291</v>
      </c>
      <c r="B25" s="149" t="s">
        <v>355</v>
      </c>
      <c r="C25" s="149" t="s">
        <v>389</v>
      </c>
      <c r="D25" s="149" t="s">
        <v>357</v>
      </c>
      <c r="E25" s="149"/>
      <c r="F25" s="152">
        <f>F26+F27+F28+F29+F30+F32+F33+F35+F36+F38+F39+F40+F41+F43+F44+F45+F47+F48+F53+F54+F51</f>
        <v>1617784.04</v>
      </c>
      <c r="G25" s="152">
        <f>G26+G27+G28+G29+G30+G32+G33+G35+G36+G38+G39+G40+G41+G43+G44+G45+G47+G48+G53+G54+G51</f>
        <v>1579639</v>
      </c>
      <c r="H25" s="152">
        <f>H26+H27+H28+H29+H30+H32+H33+H35+H36+H38+H39+H40+H41+H43+H44+H45+H47+H48+H53+H54+H51</f>
        <v>38145.04</v>
      </c>
    </row>
    <row r="26" spans="1:8" ht="25.5">
      <c r="A26" s="126" t="s">
        <v>379</v>
      </c>
      <c r="B26" s="127" t="s">
        <v>372</v>
      </c>
      <c r="C26" s="127" t="s">
        <v>389</v>
      </c>
      <c r="D26" s="127" t="s">
        <v>373</v>
      </c>
      <c r="E26" s="127" t="s">
        <v>295</v>
      </c>
      <c r="F26" s="128">
        <f>G26+H26</f>
        <v>591231</v>
      </c>
      <c r="G26" s="343">
        <v>562000</v>
      </c>
      <c r="H26" s="354">
        <v>29231</v>
      </c>
    </row>
    <row r="27" spans="1:8" ht="25.5">
      <c r="A27" s="318" t="s">
        <v>623</v>
      </c>
      <c r="B27" s="235" t="s">
        <v>372</v>
      </c>
      <c r="C27" s="235" t="s">
        <v>389</v>
      </c>
      <c r="D27" s="235" t="s">
        <v>373</v>
      </c>
      <c r="E27" s="235" t="s">
        <v>624</v>
      </c>
      <c r="F27" s="128">
        <v>2000</v>
      </c>
      <c r="G27" s="343">
        <f aca="true" t="shared" si="1" ref="G27:G54">F27</f>
        <v>2000</v>
      </c>
      <c r="H27" s="125"/>
    </row>
    <row r="28" spans="1:8" ht="15">
      <c r="A28" s="126" t="s">
        <v>380</v>
      </c>
      <c r="B28" s="127" t="s">
        <v>372</v>
      </c>
      <c r="C28" s="127" t="s">
        <v>389</v>
      </c>
      <c r="D28" s="127" t="s">
        <v>373</v>
      </c>
      <c r="E28" s="127" t="s">
        <v>298</v>
      </c>
      <c r="F28" s="128"/>
      <c r="G28" s="343">
        <f t="shared" si="1"/>
        <v>0</v>
      </c>
      <c r="H28" s="125"/>
    </row>
    <row r="29" spans="1:8" ht="15">
      <c r="A29" s="126" t="s">
        <v>381</v>
      </c>
      <c r="B29" s="127" t="s">
        <v>372</v>
      </c>
      <c r="C29" s="127" t="s">
        <v>389</v>
      </c>
      <c r="D29" s="127" t="s">
        <v>373</v>
      </c>
      <c r="E29" s="127" t="s">
        <v>296</v>
      </c>
      <c r="F29" s="128"/>
      <c r="G29" s="343">
        <f t="shared" si="1"/>
        <v>0</v>
      </c>
      <c r="H29" s="125"/>
    </row>
    <row r="30" spans="1:8" ht="15">
      <c r="A30" s="126" t="s">
        <v>382</v>
      </c>
      <c r="B30" s="127" t="s">
        <v>372</v>
      </c>
      <c r="C30" s="127" t="s">
        <v>389</v>
      </c>
      <c r="D30" s="127" t="s">
        <v>373</v>
      </c>
      <c r="E30" s="127" t="s">
        <v>299</v>
      </c>
      <c r="F30" s="128">
        <f>1200+-1200</f>
        <v>0</v>
      </c>
      <c r="G30" s="343">
        <f t="shared" si="1"/>
        <v>0</v>
      </c>
      <c r="H30" s="125"/>
    </row>
    <row r="31" spans="1:8" ht="25.5" hidden="1">
      <c r="A31" s="126" t="s">
        <v>294</v>
      </c>
      <c r="B31" s="127" t="s">
        <v>372</v>
      </c>
      <c r="C31" s="127" t="s">
        <v>389</v>
      </c>
      <c r="D31" s="127" t="s">
        <v>373</v>
      </c>
      <c r="E31" s="127" t="s">
        <v>300</v>
      </c>
      <c r="F31" s="128"/>
      <c r="G31" s="343">
        <f t="shared" si="1"/>
        <v>0</v>
      </c>
      <c r="H31" s="125"/>
    </row>
    <row r="32" spans="1:8" ht="15">
      <c r="A32" s="126" t="s">
        <v>293</v>
      </c>
      <c r="B32" s="127" t="s">
        <v>372</v>
      </c>
      <c r="C32" s="127" t="s">
        <v>389</v>
      </c>
      <c r="D32" s="127" t="s">
        <v>373</v>
      </c>
      <c r="E32" s="127" t="s">
        <v>297</v>
      </c>
      <c r="F32" s="128">
        <f>G32+H32</f>
        <v>175769</v>
      </c>
      <c r="G32" s="343">
        <v>167000</v>
      </c>
      <c r="H32" s="354">
        <v>8769</v>
      </c>
    </row>
    <row r="33" spans="1:8" ht="15">
      <c r="A33" s="126" t="s">
        <v>376</v>
      </c>
      <c r="B33" s="127" t="s">
        <v>372</v>
      </c>
      <c r="C33" s="127" t="s">
        <v>389</v>
      </c>
      <c r="D33" s="127" t="s">
        <v>373</v>
      </c>
      <c r="E33" s="127" t="s">
        <v>302</v>
      </c>
      <c r="F33" s="313">
        <v>22300</v>
      </c>
      <c r="G33" s="345">
        <f t="shared" si="1"/>
        <v>22300</v>
      </c>
      <c r="H33" s="125"/>
    </row>
    <row r="34" spans="1:8" ht="15" hidden="1">
      <c r="A34" s="129"/>
      <c r="B34" s="127" t="s">
        <v>372</v>
      </c>
      <c r="C34" s="127" t="s">
        <v>362</v>
      </c>
      <c r="D34" s="127" t="s">
        <v>373</v>
      </c>
      <c r="E34" s="127" t="s">
        <v>363</v>
      </c>
      <c r="F34" s="313"/>
      <c r="G34" s="345">
        <f t="shared" si="1"/>
        <v>0</v>
      </c>
      <c r="H34" s="125"/>
    </row>
    <row r="35" spans="1:8" ht="25.5">
      <c r="A35" s="126" t="s">
        <v>383</v>
      </c>
      <c r="B35" s="127" t="s">
        <v>372</v>
      </c>
      <c r="C35" s="127" t="s">
        <v>389</v>
      </c>
      <c r="D35" s="127" t="s">
        <v>373</v>
      </c>
      <c r="E35" s="127" t="s">
        <v>303</v>
      </c>
      <c r="F35" s="313">
        <v>109600</v>
      </c>
      <c r="G35" s="345">
        <f t="shared" si="1"/>
        <v>109600</v>
      </c>
      <c r="H35" s="125"/>
    </row>
    <row r="36" spans="1:8" ht="25.5">
      <c r="A36" s="126" t="s">
        <v>406</v>
      </c>
      <c r="B36" s="127" t="s">
        <v>372</v>
      </c>
      <c r="C36" s="127" t="s">
        <v>389</v>
      </c>
      <c r="D36" s="127" t="s">
        <v>373</v>
      </c>
      <c r="E36" s="127" t="s">
        <v>405</v>
      </c>
      <c r="F36" s="313">
        <v>332000</v>
      </c>
      <c r="G36" s="345">
        <f t="shared" si="1"/>
        <v>332000</v>
      </c>
      <c r="H36" s="125"/>
    </row>
    <row r="37" spans="1:8" ht="25.5" hidden="1">
      <c r="A37" s="126" t="s">
        <v>377</v>
      </c>
      <c r="B37" s="127" t="s">
        <v>372</v>
      </c>
      <c r="C37" s="127" t="s">
        <v>389</v>
      </c>
      <c r="D37" s="127" t="s">
        <v>373</v>
      </c>
      <c r="E37" s="127" t="s">
        <v>304</v>
      </c>
      <c r="F37" s="128"/>
      <c r="G37" s="343">
        <f t="shared" si="1"/>
        <v>0</v>
      </c>
      <c r="H37" s="125"/>
    </row>
    <row r="38" spans="1:8" ht="25.5">
      <c r="A38" s="126" t="s">
        <v>407</v>
      </c>
      <c r="B38" s="127" t="s">
        <v>372</v>
      </c>
      <c r="C38" s="127" t="s">
        <v>389</v>
      </c>
      <c r="D38" s="127" t="s">
        <v>373</v>
      </c>
      <c r="E38" s="127" t="s">
        <v>403</v>
      </c>
      <c r="F38" s="128">
        <v>33300</v>
      </c>
      <c r="G38" s="343">
        <f t="shared" si="1"/>
        <v>33300</v>
      </c>
      <c r="H38" s="190"/>
    </row>
    <row r="39" spans="1:8" ht="25.5">
      <c r="A39" s="126" t="s">
        <v>384</v>
      </c>
      <c r="B39" s="127" t="s">
        <v>372</v>
      </c>
      <c r="C39" s="127" t="s">
        <v>389</v>
      </c>
      <c r="D39" s="127" t="s">
        <v>373</v>
      </c>
      <c r="E39" s="127" t="s">
        <v>307</v>
      </c>
      <c r="F39" s="128">
        <v>27700</v>
      </c>
      <c r="G39" s="343">
        <f t="shared" si="1"/>
        <v>27700</v>
      </c>
      <c r="H39" s="125"/>
    </row>
    <row r="40" spans="1:8" ht="78" customHeight="1">
      <c r="A40" s="126" t="s">
        <v>385</v>
      </c>
      <c r="B40" s="127" t="s">
        <v>372</v>
      </c>
      <c r="C40" s="127" t="s">
        <v>389</v>
      </c>
      <c r="D40" s="127" t="s">
        <v>373</v>
      </c>
      <c r="E40" s="127" t="s">
        <v>308</v>
      </c>
      <c r="F40" s="128">
        <v>44100</v>
      </c>
      <c r="G40" s="343">
        <f t="shared" si="1"/>
        <v>44100</v>
      </c>
      <c r="H40" s="125"/>
    </row>
    <row r="41" spans="1:8" ht="67.5" customHeight="1" hidden="1">
      <c r="A41" s="126" t="s">
        <v>386</v>
      </c>
      <c r="B41" s="127" t="s">
        <v>372</v>
      </c>
      <c r="C41" s="127" t="s">
        <v>389</v>
      </c>
      <c r="D41" s="127" t="s">
        <v>373</v>
      </c>
      <c r="E41" s="127" t="s">
        <v>305</v>
      </c>
      <c r="F41" s="128"/>
      <c r="G41" s="343">
        <f t="shared" si="1"/>
        <v>0</v>
      </c>
      <c r="H41" s="125"/>
    </row>
    <row r="42" spans="1:8" ht="15" hidden="1">
      <c r="A42" s="129"/>
      <c r="B42" s="127" t="s">
        <v>372</v>
      </c>
      <c r="C42" s="127" t="s">
        <v>362</v>
      </c>
      <c r="D42" s="127" t="s">
        <v>373</v>
      </c>
      <c r="E42" s="127" t="s">
        <v>364</v>
      </c>
      <c r="F42" s="128"/>
      <c r="G42" s="343">
        <f t="shared" si="1"/>
        <v>0</v>
      </c>
      <c r="H42" s="125"/>
    </row>
    <row r="43" spans="1:8" ht="15">
      <c r="A43" s="126" t="s">
        <v>387</v>
      </c>
      <c r="B43" s="127" t="s">
        <v>372</v>
      </c>
      <c r="C43" s="127" t="s">
        <v>389</v>
      </c>
      <c r="D43" s="127" t="s">
        <v>373</v>
      </c>
      <c r="E43" s="127" t="s">
        <v>309</v>
      </c>
      <c r="F43" s="128">
        <v>35700</v>
      </c>
      <c r="G43" s="343">
        <f t="shared" si="1"/>
        <v>35700</v>
      </c>
      <c r="H43" s="125"/>
    </row>
    <row r="44" spans="1:8" ht="15">
      <c r="A44" s="126" t="s">
        <v>388</v>
      </c>
      <c r="B44" s="127" t="s">
        <v>372</v>
      </c>
      <c r="C44" s="127" t="s">
        <v>389</v>
      </c>
      <c r="D44" s="127" t="s">
        <v>373</v>
      </c>
      <c r="E44" s="127" t="s">
        <v>310</v>
      </c>
      <c r="F44" s="128">
        <f>11000</f>
        <v>11000</v>
      </c>
      <c r="G44" s="343">
        <f t="shared" si="1"/>
        <v>11000</v>
      </c>
      <c r="H44" s="125"/>
    </row>
    <row r="45" spans="1:8" ht="25.5">
      <c r="A45" s="318" t="s">
        <v>631</v>
      </c>
      <c r="B45" s="127" t="s">
        <v>372</v>
      </c>
      <c r="C45" s="127" t="s">
        <v>362</v>
      </c>
      <c r="D45" s="127" t="s">
        <v>373</v>
      </c>
      <c r="E45" s="127" t="s">
        <v>630</v>
      </c>
      <c r="F45" s="128">
        <v>2500</v>
      </c>
      <c r="G45" s="343">
        <f t="shared" si="1"/>
        <v>2500</v>
      </c>
      <c r="H45" s="125"/>
    </row>
    <row r="46" spans="1:8" ht="15" hidden="1">
      <c r="A46" s="126"/>
      <c r="B46" s="127" t="s">
        <v>372</v>
      </c>
      <c r="C46" s="127" t="s">
        <v>389</v>
      </c>
      <c r="D46" s="127" t="s">
        <v>373</v>
      </c>
      <c r="E46" s="127" t="s">
        <v>365</v>
      </c>
      <c r="F46" s="128"/>
      <c r="G46" s="343">
        <f t="shared" si="1"/>
        <v>0</v>
      </c>
      <c r="H46" s="125"/>
    </row>
    <row r="47" spans="1:8" ht="16.5" customHeight="1">
      <c r="A47" s="126" t="s">
        <v>306</v>
      </c>
      <c r="B47" s="127" t="s">
        <v>372</v>
      </c>
      <c r="C47" s="127" t="s">
        <v>389</v>
      </c>
      <c r="D47" s="127" t="s">
        <v>373</v>
      </c>
      <c r="E47" s="127" t="s">
        <v>311</v>
      </c>
      <c r="F47" s="128">
        <f>68400</f>
        <v>68400</v>
      </c>
      <c r="G47" s="343">
        <f t="shared" si="1"/>
        <v>68400</v>
      </c>
      <c r="H47" s="125"/>
    </row>
    <row r="48" spans="1:8" ht="51" customHeight="1">
      <c r="A48" s="132" t="s">
        <v>390</v>
      </c>
      <c r="B48" s="127" t="s">
        <v>372</v>
      </c>
      <c r="C48" s="127" t="s">
        <v>389</v>
      </c>
      <c r="D48" s="127" t="s">
        <v>373</v>
      </c>
      <c r="E48" s="127" t="s">
        <v>616</v>
      </c>
      <c r="F48" s="128">
        <v>5839</v>
      </c>
      <c r="G48" s="343">
        <f t="shared" si="1"/>
        <v>5839</v>
      </c>
      <c r="H48" s="125"/>
    </row>
    <row r="49" spans="1:8" ht="15" hidden="1">
      <c r="A49" s="129"/>
      <c r="B49" s="127" t="s">
        <v>372</v>
      </c>
      <c r="C49" s="127" t="s">
        <v>362</v>
      </c>
      <c r="D49" s="127" t="s">
        <v>373</v>
      </c>
      <c r="E49" s="127" t="s">
        <v>366</v>
      </c>
      <c r="F49" s="128"/>
      <c r="G49" s="343">
        <f t="shared" si="1"/>
        <v>0</v>
      </c>
      <c r="H49" s="125"/>
    </row>
    <row r="50" spans="1:8" ht="15" hidden="1">
      <c r="A50" s="126" t="s">
        <v>614</v>
      </c>
      <c r="B50" s="127" t="s">
        <v>372</v>
      </c>
      <c r="C50" s="127" t="s">
        <v>389</v>
      </c>
      <c r="D50" s="127" t="s">
        <v>373</v>
      </c>
      <c r="E50" s="127" t="s">
        <v>612</v>
      </c>
      <c r="F50" s="128"/>
      <c r="G50" s="343">
        <f t="shared" si="1"/>
        <v>0</v>
      </c>
      <c r="H50" s="125"/>
    </row>
    <row r="51" spans="1:8" ht="15">
      <c r="A51" s="126" t="s">
        <v>615</v>
      </c>
      <c r="B51" s="127" t="s">
        <v>372</v>
      </c>
      <c r="C51" s="127" t="s">
        <v>389</v>
      </c>
      <c r="D51" s="127" t="s">
        <v>373</v>
      </c>
      <c r="E51" s="127" t="s">
        <v>613</v>
      </c>
      <c r="F51" s="128">
        <f>G51+H51</f>
        <v>145.04</v>
      </c>
      <c r="G51" s="343">
        <v>0</v>
      </c>
      <c r="H51" s="353">
        <v>145.04</v>
      </c>
    </row>
    <row r="52" spans="1:8" ht="27" hidden="1">
      <c r="A52" s="129" t="s">
        <v>294</v>
      </c>
      <c r="B52" s="127" t="s">
        <v>372</v>
      </c>
      <c r="C52" s="127" t="s">
        <v>389</v>
      </c>
      <c r="D52" s="127" t="s">
        <v>373</v>
      </c>
      <c r="E52" s="127" t="s">
        <v>370</v>
      </c>
      <c r="F52" s="128"/>
      <c r="G52" s="343"/>
      <c r="H52" s="125"/>
    </row>
    <row r="53" spans="1:8" ht="15">
      <c r="A53" s="126" t="s">
        <v>378</v>
      </c>
      <c r="B53" s="127" t="s">
        <v>372</v>
      </c>
      <c r="C53" s="127" t="s">
        <v>389</v>
      </c>
      <c r="D53" s="127" t="s">
        <v>373</v>
      </c>
      <c r="E53" s="127" t="s">
        <v>632</v>
      </c>
      <c r="F53" s="128">
        <v>148800</v>
      </c>
      <c r="G53" s="343">
        <f t="shared" si="1"/>
        <v>148800</v>
      </c>
      <c r="H53" s="125"/>
    </row>
    <row r="54" spans="1:8" ht="25.5">
      <c r="A54" s="126" t="s">
        <v>313</v>
      </c>
      <c r="B54" s="127" t="s">
        <v>372</v>
      </c>
      <c r="C54" s="127" t="s">
        <v>389</v>
      </c>
      <c r="D54" s="127" t="s">
        <v>373</v>
      </c>
      <c r="E54" s="127" t="s">
        <v>633</v>
      </c>
      <c r="F54" s="128">
        <v>7400</v>
      </c>
      <c r="G54" s="343">
        <f t="shared" si="1"/>
        <v>7400</v>
      </c>
      <c r="H54" s="125"/>
    </row>
    <row r="55" spans="1:8" ht="63.75">
      <c r="A55" s="151" t="s">
        <v>367</v>
      </c>
      <c r="B55" s="149" t="s">
        <v>355</v>
      </c>
      <c r="C55" s="149" t="s">
        <v>368</v>
      </c>
      <c r="D55" s="149" t="s">
        <v>357</v>
      </c>
      <c r="E55" s="149"/>
      <c r="F55" s="152">
        <f>F56+F57</f>
        <v>46500</v>
      </c>
      <c r="G55" s="342">
        <f>G56+G57</f>
        <v>46500</v>
      </c>
      <c r="H55" s="355">
        <f>H56+H57</f>
        <v>0</v>
      </c>
    </row>
    <row r="56" spans="1:8" ht="25.5">
      <c r="A56" s="126" t="s">
        <v>379</v>
      </c>
      <c r="B56" s="127" t="s">
        <v>372</v>
      </c>
      <c r="C56" s="127" t="s">
        <v>368</v>
      </c>
      <c r="D56" s="127" t="s">
        <v>373</v>
      </c>
      <c r="E56" s="127" t="s">
        <v>295</v>
      </c>
      <c r="F56" s="128">
        <v>35700</v>
      </c>
      <c r="G56" s="343">
        <f>F56</f>
        <v>35700</v>
      </c>
      <c r="H56" s="125"/>
    </row>
    <row r="57" spans="1:9" ht="15">
      <c r="A57" s="134" t="s">
        <v>293</v>
      </c>
      <c r="B57" s="135" t="s">
        <v>372</v>
      </c>
      <c r="C57" s="135" t="s">
        <v>368</v>
      </c>
      <c r="D57" s="135" t="s">
        <v>373</v>
      </c>
      <c r="E57" s="135" t="s">
        <v>297</v>
      </c>
      <c r="F57" s="136">
        <v>10800</v>
      </c>
      <c r="G57" s="346">
        <f>F57</f>
        <v>10800</v>
      </c>
      <c r="H57" s="125"/>
      <c r="I57" s="140"/>
    </row>
    <row r="58" spans="1:8" ht="57.75" customHeight="1">
      <c r="A58" s="370" t="s">
        <v>437</v>
      </c>
      <c r="B58" s="158" t="s">
        <v>372</v>
      </c>
      <c r="C58" s="159" t="s">
        <v>595</v>
      </c>
      <c r="D58" s="322" t="s">
        <v>357</v>
      </c>
      <c r="E58" s="321"/>
      <c r="F58" s="323">
        <f>F59+F60</f>
        <v>9030</v>
      </c>
      <c r="G58" s="347">
        <f>G59+G60</f>
        <v>9030</v>
      </c>
      <c r="H58" s="143"/>
    </row>
    <row r="59" spans="1:8" ht="48" customHeight="1">
      <c r="A59" s="365" t="s">
        <v>657</v>
      </c>
      <c r="B59" s="157" t="s">
        <v>372</v>
      </c>
      <c r="C59" s="324" t="s">
        <v>655</v>
      </c>
      <c r="D59" s="171" t="s">
        <v>434</v>
      </c>
      <c r="E59" s="130" t="s">
        <v>371</v>
      </c>
      <c r="F59" s="320">
        <v>2805</v>
      </c>
      <c r="G59" s="348">
        <f>F59</f>
        <v>2805</v>
      </c>
      <c r="H59" s="125"/>
    </row>
    <row r="60" spans="1:8" ht="62.25" customHeight="1">
      <c r="A60" s="365" t="s">
        <v>657</v>
      </c>
      <c r="B60" s="157" t="s">
        <v>372</v>
      </c>
      <c r="C60" s="324" t="s">
        <v>655</v>
      </c>
      <c r="D60" s="171" t="s">
        <v>434</v>
      </c>
      <c r="E60" s="130" t="s">
        <v>656</v>
      </c>
      <c r="F60" s="367">
        <v>6225</v>
      </c>
      <c r="G60" s="367">
        <f>F60</f>
        <v>6225</v>
      </c>
      <c r="H60" s="125"/>
    </row>
    <row r="61" spans="1:8" ht="76.5">
      <c r="A61" s="154" t="s">
        <v>440</v>
      </c>
      <c r="B61" s="321" t="s">
        <v>372</v>
      </c>
      <c r="C61" s="158" t="s">
        <v>435</v>
      </c>
      <c r="D61" s="366"/>
      <c r="E61" s="155"/>
      <c r="F61" s="172">
        <f>F62</f>
        <v>14000</v>
      </c>
      <c r="G61" s="349">
        <f>F61</f>
        <v>14000</v>
      </c>
      <c r="H61" s="143"/>
    </row>
    <row r="62" spans="1:8" ht="15">
      <c r="A62" s="311" t="s">
        <v>436</v>
      </c>
      <c r="B62" s="329" t="s">
        <v>372</v>
      </c>
      <c r="C62" s="135" t="s">
        <v>435</v>
      </c>
      <c r="D62" s="171" t="s">
        <v>434</v>
      </c>
      <c r="E62" s="130" t="s">
        <v>638</v>
      </c>
      <c r="F62" s="368">
        <v>14000</v>
      </c>
      <c r="G62" s="348">
        <f>F62</f>
        <v>14000</v>
      </c>
      <c r="H62" s="125"/>
    </row>
    <row r="63" spans="1:8" ht="51" hidden="1">
      <c r="A63" s="315" t="s">
        <v>603</v>
      </c>
      <c r="B63" s="316" t="s">
        <v>372</v>
      </c>
      <c r="C63" s="316" t="s">
        <v>601</v>
      </c>
      <c r="D63" s="316" t="s">
        <v>357</v>
      </c>
      <c r="E63" s="317"/>
      <c r="F63" s="319">
        <f>G63</f>
        <v>0</v>
      </c>
      <c r="G63" s="347">
        <f>G64</f>
        <v>0</v>
      </c>
      <c r="H63" s="125"/>
    </row>
    <row r="64" spans="1:8" ht="25.5" hidden="1">
      <c r="A64" s="328" t="s">
        <v>600</v>
      </c>
      <c r="B64" s="235" t="s">
        <v>372</v>
      </c>
      <c r="C64" s="235" t="s">
        <v>601</v>
      </c>
      <c r="D64" s="235" t="s">
        <v>434</v>
      </c>
      <c r="E64" s="235" t="s">
        <v>599</v>
      </c>
      <c r="F64" s="336"/>
      <c r="G64" s="348">
        <f>F64</f>
        <v>0</v>
      </c>
      <c r="H64" s="125"/>
    </row>
    <row r="65" spans="1:8" ht="63.75" hidden="1">
      <c r="A65" s="335" t="s">
        <v>437</v>
      </c>
      <c r="B65" s="316" t="s">
        <v>372</v>
      </c>
      <c r="C65" s="316" t="s">
        <v>595</v>
      </c>
      <c r="D65" s="316" t="s">
        <v>357</v>
      </c>
      <c r="E65" s="333"/>
      <c r="F65" s="334">
        <f>F66</f>
        <v>0</v>
      </c>
      <c r="G65" s="350">
        <f>F65</f>
        <v>0</v>
      </c>
      <c r="H65" s="125"/>
    </row>
    <row r="66" spans="1:8" ht="15" hidden="1">
      <c r="A66" s="332"/>
      <c r="B66" s="235"/>
      <c r="C66" s="235" t="s">
        <v>617</v>
      </c>
      <c r="D66" s="235" t="s">
        <v>434</v>
      </c>
      <c r="E66" s="235"/>
      <c r="F66" s="337"/>
      <c r="G66" s="348">
        <f>F66</f>
        <v>0</v>
      </c>
      <c r="H66" s="125"/>
    </row>
    <row r="67" spans="1:8" ht="25.5">
      <c r="A67" s="154" t="s">
        <v>369</v>
      </c>
      <c r="B67" s="158" t="s">
        <v>355</v>
      </c>
      <c r="C67" s="159" t="s">
        <v>410</v>
      </c>
      <c r="D67" s="159" t="s">
        <v>357</v>
      </c>
      <c r="E67" s="155"/>
      <c r="F67" s="156">
        <f>F76+F77</f>
        <v>197863.16</v>
      </c>
      <c r="G67" s="351">
        <f>G76+G77</f>
        <v>187500</v>
      </c>
      <c r="H67" s="369">
        <f>H76+H77</f>
        <v>10363.16</v>
      </c>
    </row>
    <row r="68" spans="1:8" ht="15" hidden="1">
      <c r="A68" s="125"/>
      <c r="B68" s="125"/>
      <c r="C68" s="125"/>
      <c r="D68" s="125"/>
      <c r="E68" s="130" t="s">
        <v>295</v>
      </c>
      <c r="F68" s="133">
        <f aca="true" t="shared" si="2" ref="F68:F75">G68</f>
        <v>0</v>
      </c>
      <c r="G68" s="343"/>
      <c r="H68" s="125"/>
    </row>
    <row r="69" spans="1:8" ht="15" hidden="1">
      <c r="A69" s="125"/>
      <c r="B69" s="125"/>
      <c r="C69" s="125"/>
      <c r="D69" s="125"/>
      <c r="E69" s="130" t="s">
        <v>299</v>
      </c>
      <c r="F69" s="133">
        <f t="shared" si="2"/>
        <v>0</v>
      </c>
      <c r="G69" s="343"/>
      <c r="H69" s="125"/>
    </row>
    <row r="70" spans="1:8" ht="15" hidden="1">
      <c r="A70" s="125"/>
      <c r="B70" s="125"/>
      <c r="C70" s="125"/>
      <c r="D70" s="125"/>
      <c r="E70" s="130" t="s">
        <v>297</v>
      </c>
      <c r="F70" s="133">
        <f t="shared" si="2"/>
        <v>0</v>
      </c>
      <c r="G70" s="343"/>
      <c r="H70" s="125"/>
    </row>
    <row r="71" spans="1:8" ht="15" hidden="1">
      <c r="A71" s="125"/>
      <c r="B71" s="125"/>
      <c r="C71" s="125"/>
      <c r="D71" s="125"/>
      <c r="E71" s="130" t="s">
        <v>302</v>
      </c>
      <c r="F71" s="133">
        <f t="shared" si="2"/>
        <v>0</v>
      </c>
      <c r="G71" s="343"/>
      <c r="H71" s="125"/>
    </row>
    <row r="72" spans="1:8" ht="15" hidden="1">
      <c r="A72" s="125"/>
      <c r="B72" s="125"/>
      <c r="C72" s="125"/>
      <c r="D72" s="125"/>
      <c r="E72" s="130" t="s">
        <v>363</v>
      </c>
      <c r="F72" s="133">
        <f t="shared" si="2"/>
        <v>0</v>
      </c>
      <c r="G72" s="343"/>
      <c r="H72" s="125"/>
    </row>
    <row r="73" spans="1:8" ht="15" hidden="1">
      <c r="A73" s="125"/>
      <c r="B73" s="125"/>
      <c r="C73" s="125"/>
      <c r="D73" s="125"/>
      <c r="E73" s="130" t="s">
        <v>309</v>
      </c>
      <c r="F73" s="133">
        <f t="shared" si="2"/>
        <v>0</v>
      </c>
      <c r="G73" s="343"/>
      <c r="H73" s="125"/>
    </row>
    <row r="74" spans="1:8" ht="15" hidden="1">
      <c r="A74" s="125"/>
      <c r="B74" s="125"/>
      <c r="C74" s="125"/>
      <c r="D74" s="125"/>
      <c r="E74" s="130" t="s">
        <v>311</v>
      </c>
      <c r="F74" s="133">
        <f t="shared" si="2"/>
        <v>0</v>
      </c>
      <c r="G74" s="343"/>
      <c r="H74" s="125"/>
    </row>
    <row r="75" spans="1:8" ht="15" hidden="1">
      <c r="A75" s="125"/>
      <c r="B75" s="125"/>
      <c r="C75" s="125"/>
      <c r="D75" s="125"/>
      <c r="E75" s="130" t="s">
        <v>370</v>
      </c>
      <c r="F75" s="133">
        <f t="shared" si="2"/>
        <v>0</v>
      </c>
      <c r="G75" s="343"/>
      <c r="H75" s="125"/>
    </row>
    <row r="76" spans="1:8" ht="15">
      <c r="A76" s="126" t="s">
        <v>378</v>
      </c>
      <c r="B76" s="157" t="s">
        <v>355</v>
      </c>
      <c r="C76" s="135" t="s">
        <v>410</v>
      </c>
      <c r="D76" s="135" t="s">
        <v>357</v>
      </c>
      <c r="E76" s="131" t="s">
        <v>632</v>
      </c>
      <c r="F76" s="330">
        <v>163100</v>
      </c>
      <c r="G76" s="343">
        <f>F76</f>
        <v>163100</v>
      </c>
      <c r="H76" s="125"/>
    </row>
    <row r="77" spans="1:8" ht="25.5">
      <c r="A77" s="126" t="s">
        <v>313</v>
      </c>
      <c r="B77" s="157" t="s">
        <v>355</v>
      </c>
      <c r="C77" s="135" t="s">
        <v>410</v>
      </c>
      <c r="D77" s="135" t="s">
        <v>357</v>
      </c>
      <c r="E77" s="130" t="s">
        <v>633</v>
      </c>
      <c r="F77" s="331">
        <f>G77+H77</f>
        <v>34763.16</v>
      </c>
      <c r="G77" s="343">
        <v>24400</v>
      </c>
      <c r="H77" s="353">
        <v>10363.16</v>
      </c>
    </row>
    <row r="79" spans="6:9" ht="15">
      <c r="F79" s="352"/>
      <c r="I79" s="140"/>
    </row>
    <row r="80" spans="6:9" ht="15">
      <c r="F80" s="352"/>
      <c r="I80" s="140"/>
    </row>
    <row r="81" spans="6:9" ht="15">
      <c r="F81" s="352"/>
      <c r="H81" s="140"/>
      <c r="I81" s="140"/>
    </row>
    <row r="82" spans="6:10" ht="15">
      <c r="F82" s="352"/>
      <c r="G82" s="140"/>
      <c r="H82" s="140"/>
      <c r="I82" s="140"/>
      <c r="J82" s="140"/>
    </row>
    <row r="83" spans="6:9" ht="15">
      <c r="F83" s="352"/>
      <c r="I83" s="140"/>
    </row>
    <row r="84" spans="6:9" ht="15">
      <c r="F84" s="352"/>
      <c r="H84" s="140"/>
      <c r="I84" s="140"/>
    </row>
    <row r="85" spans="6:10" ht="15">
      <c r="F85" s="352"/>
      <c r="G85" s="140"/>
      <c r="H85" s="140"/>
      <c r="I85" s="140"/>
      <c r="J85" s="140"/>
    </row>
    <row r="86" spans="6:9" ht="15">
      <c r="F86" s="204"/>
      <c r="G86" s="140"/>
      <c r="I86" s="140"/>
    </row>
    <row r="87" spans="6:10" ht="15">
      <c r="F87" s="140"/>
      <c r="G87" s="140"/>
      <c r="H87" s="140"/>
      <c r="I87" s="140"/>
      <c r="J87" s="140"/>
    </row>
    <row r="88" spans="6:13" ht="15">
      <c r="F88" s="364" t="s">
        <v>594</v>
      </c>
      <c r="I88" s="364" t="s">
        <v>653</v>
      </c>
      <c r="M88" s="16" t="s">
        <v>593</v>
      </c>
    </row>
    <row r="90" spans="3:11" ht="15">
      <c r="C90" s="16" t="s">
        <v>650</v>
      </c>
      <c r="F90" s="16" t="s">
        <v>651</v>
      </c>
      <c r="G90" s="16" t="s">
        <v>652</v>
      </c>
      <c r="H90" s="200"/>
      <c r="I90" s="140" t="s">
        <v>650</v>
      </c>
      <c r="J90" s="16" t="s">
        <v>605</v>
      </c>
      <c r="K90" s="16" t="s">
        <v>654</v>
      </c>
    </row>
    <row r="91" spans="2:13" ht="15">
      <c r="B91" s="360">
        <v>111</v>
      </c>
      <c r="C91" s="356">
        <f>G10+G13+G16+G17+G26+G27+G56</f>
        <v>4119000</v>
      </c>
      <c r="E91" s="360">
        <v>111</v>
      </c>
      <c r="F91" s="16">
        <v>29231</v>
      </c>
      <c r="G91" s="140">
        <f aca="true" t="shared" si="3" ref="G91:G96">C91+F91</f>
        <v>4148231</v>
      </c>
      <c r="H91" s="200"/>
      <c r="M91" s="16">
        <v>111</v>
      </c>
    </row>
    <row r="92" spans="2:13" ht="15">
      <c r="B92" s="360">
        <v>119</v>
      </c>
      <c r="C92" s="356">
        <f>G11+G14+G19+G32+G57</f>
        <v>1236800</v>
      </c>
      <c r="E92" s="360">
        <v>119</v>
      </c>
      <c r="F92" s="16">
        <v>8769</v>
      </c>
      <c r="G92" s="140">
        <f t="shared" si="3"/>
        <v>1245569</v>
      </c>
      <c r="H92" s="200">
        <v>244</v>
      </c>
      <c r="I92" s="363">
        <f>G67</f>
        <v>187500</v>
      </c>
      <c r="J92" s="361">
        <v>10363.16</v>
      </c>
      <c r="K92" s="362">
        <f>I92+J92</f>
        <v>197863.16</v>
      </c>
      <c r="M92" s="16">
        <v>119</v>
      </c>
    </row>
    <row r="93" spans="2:14" ht="15">
      <c r="B93" s="360">
        <v>112</v>
      </c>
      <c r="C93" s="356">
        <f>G45</f>
        <v>2500</v>
      </c>
      <c r="E93" s="360">
        <v>112</v>
      </c>
      <c r="F93" s="140"/>
      <c r="G93" s="140">
        <f t="shared" si="3"/>
        <v>2500</v>
      </c>
      <c r="H93" s="200"/>
      <c r="M93" s="16">
        <v>112</v>
      </c>
      <c r="N93" s="140">
        <f>F62</f>
        <v>14000</v>
      </c>
    </row>
    <row r="94" spans="2:14" ht="15">
      <c r="B94" s="360">
        <v>244</v>
      </c>
      <c r="C94" s="356">
        <f>G18+G20+G21+G22+G23+G24+G33+G35+G36+G38+G39+G40+G43+G44+G47+G53+G54</f>
        <v>873300</v>
      </c>
      <c r="E94" s="360">
        <v>244</v>
      </c>
      <c r="F94" s="140"/>
      <c r="G94" s="140">
        <f t="shared" si="3"/>
        <v>873300</v>
      </c>
      <c r="H94" s="200"/>
      <c r="M94" s="16">
        <v>244</v>
      </c>
      <c r="N94" s="140">
        <f>F58</f>
        <v>9030</v>
      </c>
    </row>
    <row r="95" spans="2:8" ht="15">
      <c r="B95" s="360">
        <v>851</v>
      </c>
      <c r="C95" s="356">
        <f>G48</f>
        <v>5839</v>
      </c>
      <c r="E95" s="360">
        <v>851</v>
      </c>
      <c r="G95" s="140">
        <f t="shared" si="3"/>
        <v>5839</v>
      </c>
      <c r="H95" s="200"/>
    </row>
    <row r="96" spans="2:14" ht="15">
      <c r="B96" s="360">
        <v>853</v>
      </c>
      <c r="C96" s="356">
        <f>G51</f>
        <v>0</v>
      </c>
      <c r="E96" s="360">
        <v>853</v>
      </c>
      <c r="F96" s="16">
        <v>145.04</v>
      </c>
      <c r="G96" s="140">
        <f t="shared" si="3"/>
        <v>145.04</v>
      </c>
      <c r="H96" s="200"/>
      <c r="N96" s="359">
        <f>N93+N94</f>
        <v>23030</v>
      </c>
    </row>
    <row r="97" spans="3:8" ht="15">
      <c r="C97" s="357"/>
      <c r="H97" s="200"/>
    </row>
    <row r="98" spans="3:8" ht="15">
      <c r="C98" s="358">
        <f>C91+C92+C93+C94+C95+C96</f>
        <v>6237439</v>
      </c>
      <c r="F98" s="359">
        <f>F91+F92+F93+F94+F95+F96</f>
        <v>38145.04</v>
      </c>
      <c r="G98" s="359">
        <f>G91+G92+G93+G94+G95+G96</f>
        <v>6275584.04</v>
      </c>
      <c r="H98" s="200"/>
    </row>
    <row r="99" ht="15">
      <c r="H99" s="200"/>
    </row>
    <row r="100" ht="15">
      <c r="H100" s="200"/>
    </row>
    <row r="101" ht="15">
      <c r="H101" s="200"/>
    </row>
    <row r="102" spans="7:9" ht="15">
      <c r="G102" s="140">
        <f>C98+N96</f>
        <v>6260469</v>
      </c>
      <c r="H102" s="200"/>
      <c r="I102" s="359">
        <f>G94+K92+N94</f>
        <v>1080193.16</v>
      </c>
    </row>
    <row r="103" ht="15">
      <c r="H103" s="200"/>
    </row>
    <row r="104" ht="15">
      <c r="H104" s="200"/>
    </row>
    <row r="105" ht="15">
      <c r="H105" s="200"/>
    </row>
    <row r="106" ht="15">
      <c r="H106" s="200"/>
    </row>
    <row r="107" ht="15">
      <c r="H107" s="200"/>
    </row>
    <row r="108" ht="15">
      <c r="H108" s="200"/>
    </row>
    <row r="109" ht="15">
      <c r="H109" s="200"/>
    </row>
    <row r="110" spans="6:8" ht="15">
      <c r="F110" s="140"/>
      <c r="G110" s="140"/>
      <c r="H110" s="352"/>
    </row>
    <row r="111" ht="15">
      <c r="H111" s="200"/>
    </row>
  </sheetData>
  <sheetProtection/>
  <mergeCells count="8">
    <mergeCell ref="H4:H5"/>
    <mergeCell ref="G4:G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="60" zoomScalePageLayoutView="0" workbookViewId="0" topLeftCell="A1">
      <selection activeCell="D15" sqref="D15"/>
    </sheetView>
  </sheetViews>
  <sheetFormatPr defaultColWidth="9.140625" defaultRowHeight="15"/>
  <cols>
    <col min="1" max="1" width="31.140625" style="16" customWidth="1"/>
    <col min="2" max="2" width="27.7109375" style="16" customWidth="1"/>
    <col min="3" max="3" width="9.140625" style="16" customWidth="1"/>
    <col min="4" max="4" width="15.421875" style="16" customWidth="1"/>
    <col min="5" max="5" width="15.140625" style="16" customWidth="1"/>
    <col min="6" max="6" width="19.28125" style="16" customWidth="1"/>
    <col min="7" max="7" width="16.421875" style="16" customWidth="1"/>
    <col min="8" max="8" width="9.8515625" style="16" customWidth="1"/>
    <col min="9" max="9" width="10.00390625" style="16" customWidth="1"/>
    <col min="10" max="10" width="14.8515625" style="16" customWidth="1"/>
    <col min="11" max="11" width="14.28125" style="16" customWidth="1"/>
    <col min="12" max="12" width="16.7109375" style="16" customWidth="1"/>
    <col min="13" max="16384" width="9.140625" style="16" customWidth="1"/>
  </cols>
  <sheetData>
    <row r="2" spans="2:6" ht="15">
      <c r="B2" s="17" t="s">
        <v>13</v>
      </c>
      <c r="F2" s="16" t="s">
        <v>432</v>
      </c>
    </row>
    <row r="3" ht="15">
      <c r="B3" s="17" t="s">
        <v>14</v>
      </c>
    </row>
    <row r="4" ht="15">
      <c r="B4" s="17" t="s">
        <v>648</v>
      </c>
    </row>
    <row r="5" ht="15">
      <c r="A5" s="18"/>
    </row>
    <row r="6" spans="1:12" ht="30" customHeight="1">
      <c r="A6" s="453" t="s">
        <v>0</v>
      </c>
      <c r="B6" s="453" t="s">
        <v>1</v>
      </c>
      <c r="C6" s="453" t="s">
        <v>15</v>
      </c>
      <c r="D6" s="453" t="s">
        <v>16</v>
      </c>
      <c r="E6" s="453"/>
      <c r="F6" s="453"/>
      <c r="G6" s="453"/>
      <c r="H6" s="453"/>
      <c r="I6" s="453"/>
      <c r="J6" s="453"/>
      <c r="K6" s="453"/>
      <c r="L6" s="453"/>
    </row>
    <row r="7" spans="1:12" ht="15">
      <c r="A7" s="453"/>
      <c r="B7" s="453"/>
      <c r="C7" s="453"/>
      <c r="D7" s="453" t="s">
        <v>17</v>
      </c>
      <c r="E7" s="453"/>
      <c r="F7" s="453"/>
      <c r="G7" s="453" t="s">
        <v>3</v>
      </c>
      <c r="H7" s="453"/>
      <c r="I7" s="453"/>
      <c r="J7" s="453"/>
      <c r="K7" s="453"/>
      <c r="L7" s="453"/>
    </row>
    <row r="8" spans="1:12" ht="111.75" customHeight="1">
      <c r="A8" s="453"/>
      <c r="B8" s="453"/>
      <c r="C8" s="453"/>
      <c r="D8" s="453"/>
      <c r="E8" s="453"/>
      <c r="F8" s="453"/>
      <c r="G8" s="454" t="s">
        <v>18</v>
      </c>
      <c r="H8" s="454"/>
      <c r="I8" s="454"/>
      <c r="J8" s="454" t="s">
        <v>19</v>
      </c>
      <c r="K8" s="454"/>
      <c r="L8" s="454"/>
    </row>
    <row r="9" spans="1:12" ht="75" customHeight="1">
      <c r="A9" s="453"/>
      <c r="B9" s="453"/>
      <c r="C9" s="453"/>
      <c r="D9" s="338" t="s">
        <v>620</v>
      </c>
      <c r="E9" s="338" t="s">
        <v>621</v>
      </c>
      <c r="F9" s="338" t="s">
        <v>622</v>
      </c>
      <c r="G9" s="327" t="str">
        <f>D9</f>
        <v>на 2019 г. очередной финансовый год</v>
      </c>
      <c r="H9" s="327" t="str">
        <f>E9</f>
        <v>на 2020 г. 1-й год планового периода</v>
      </c>
      <c r="I9" s="327" t="str">
        <f>F9</f>
        <v>на 2021 г. 2-й год планового периода</v>
      </c>
      <c r="J9" s="327" t="str">
        <f>D9</f>
        <v>на 2019 г. очередной финансовый год</v>
      </c>
      <c r="K9" s="327" t="str">
        <f>E9</f>
        <v>на 2020 г. 1-й год планового периода</v>
      </c>
      <c r="L9" s="327" t="str">
        <f>F9</f>
        <v>на 2021 г. 2-й год планового периода</v>
      </c>
    </row>
    <row r="10" spans="1:12" ht="15">
      <c r="A10" s="141">
        <v>1</v>
      </c>
      <c r="B10" s="141">
        <v>2</v>
      </c>
      <c r="C10" s="141">
        <v>3</v>
      </c>
      <c r="D10" s="141">
        <v>4</v>
      </c>
      <c r="E10" s="141">
        <v>5</v>
      </c>
      <c r="F10" s="141">
        <v>6</v>
      </c>
      <c r="G10" s="141">
        <v>7</v>
      </c>
      <c r="H10" s="141">
        <v>8</v>
      </c>
      <c r="I10" s="141">
        <v>9</v>
      </c>
      <c r="J10" s="141">
        <v>10</v>
      </c>
      <c r="K10" s="141">
        <v>11</v>
      </c>
      <c r="L10" s="141">
        <v>12</v>
      </c>
    </row>
    <row r="11" spans="1:12" ht="45">
      <c r="A11" s="1" t="s">
        <v>23</v>
      </c>
      <c r="B11" s="141">
        <v>1</v>
      </c>
      <c r="C11" s="141" t="s">
        <v>6</v>
      </c>
      <c r="D11" s="160">
        <f>D15</f>
        <v>1069830</v>
      </c>
      <c r="E11" s="160"/>
      <c r="F11" s="160"/>
      <c r="G11" s="160">
        <f>G15</f>
        <v>882330</v>
      </c>
      <c r="H11" s="1"/>
      <c r="I11" s="1"/>
      <c r="J11" s="160">
        <f>J13+J15</f>
        <v>187500</v>
      </c>
      <c r="K11" s="160"/>
      <c r="L11" s="160"/>
    </row>
    <row r="12" spans="1:12" ht="15">
      <c r="A12" s="20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5">
      <c r="A13" s="1" t="s">
        <v>24</v>
      </c>
      <c r="B13" s="141">
        <v>1001</v>
      </c>
      <c r="C13" s="141" t="s">
        <v>6</v>
      </c>
      <c r="D13" s="1">
        <f>G13+J13</f>
        <v>0</v>
      </c>
      <c r="E13" s="1">
        <f>H13+K13</f>
        <v>0</v>
      </c>
      <c r="F13" s="1">
        <f>I13+L13</f>
        <v>0</v>
      </c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0">
      <c r="A15" s="1" t="s">
        <v>25</v>
      </c>
      <c r="B15" s="141">
        <v>2001</v>
      </c>
      <c r="C15" s="1"/>
      <c r="D15" s="160">
        <f>G15+J15</f>
        <v>1069830</v>
      </c>
      <c r="E15" s="160"/>
      <c r="F15" s="160"/>
      <c r="G15" s="314">
        <f>'раздел 2.2 обоснавание(стр 4)'!E40+'раздел 2.2 обоснавание(стр 4)'!F40</f>
        <v>882330</v>
      </c>
      <c r="H15" s="1"/>
      <c r="I15" s="1"/>
      <c r="J15" s="160">
        <f>'раздел 2.2 обоснавание(стр 4)'!J40</f>
        <v>187500</v>
      </c>
      <c r="K15" s="160"/>
      <c r="L15" s="160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9" ht="15">
      <c r="D19" s="140"/>
    </row>
    <row r="22" ht="15">
      <c r="G22" s="140"/>
    </row>
  </sheetData>
  <sheetProtection/>
  <mergeCells count="8">
    <mergeCell ref="A6:A9"/>
    <mergeCell ref="B6:B9"/>
    <mergeCell ref="C6:C9"/>
    <mergeCell ref="D6:L6"/>
    <mergeCell ref="D7:F8"/>
    <mergeCell ref="G7:L7"/>
    <mergeCell ref="G8:I8"/>
    <mergeCell ref="J8:L8"/>
  </mergeCells>
  <hyperlinks>
    <hyperlink ref="G8" r:id="rId1" display="consultantplus://offline/ref=50CE8F2216E217370681B498384CDC4997198793655AC11320507AE748P2p2U"/>
    <hyperlink ref="J8" r:id="rId2" display="consultantplus://offline/ref=50CE8F2216E217370681B498384CDC4997188C986451C11320507AE748P2p2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headerFooter>
    <oddFooter>&amp;CСтраница &amp;С&amp;Пплан ФХД МБДОУ 41на 2018г.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6"/>
  <sheetViews>
    <sheetView view="pageBreakPreview" zoomScaleNormal="110" zoomScaleSheetLayoutView="100" zoomScalePageLayoutView="0" workbookViewId="0" topLeftCell="A19">
      <selection activeCell="BH54" sqref="BH54:BU54"/>
    </sheetView>
  </sheetViews>
  <sheetFormatPr defaultColWidth="0.85546875" defaultRowHeight="15"/>
  <cols>
    <col min="1" max="59" width="0.85546875" style="102" customWidth="1"/>
    <col min="60" max="60" width="9.00390625" style="102" customWidth="1"/>
    <col min="61" max="16384" width="0.85546875" style="102" customWidth="1"/>
  </cols>
  <sheetData>
    <row r="1" spans="97:167" s="75" customFormat="1" ht="9" customHeight="1">
      <c r="CS1" s="492" t="s">
        <v>241</v>
      </c>
      <c r="CT1" s="492"/>
      <c r="CU1" s="492"/>
      <c r="CV1" s="492"/>
      <c r="CW1" s="492"/>
      <c r="CX1" s="492"/>
      <c r="CY1" s="492"/>
      <c r="CZ1" s="492"/>
      <c r="DA1" s="492"/>
      <c r="DB1" s="492"/>
      <c r="DC1" s="492"/>
      <c r="DD1" s="492"/>
      <c r="DE1" s="492"/>
      <c r="DF1" s="492"/>
      <c r="DG1" s="492"/>
      <c r="DH1" s="492"/>
      <c r="DI1" s="492"/>
      <c r="DJ1" s="492"/>
      <c r="DK1" s="492"/>
      <c r="DL1" s="492"/>
      <c r="DM1" s="492"/>
      <c r="DN1" s="492"/>
      <c r="DO1" s="492"/>
      <c r="DP1" s="492"/>
      <c r="DQ1" s="492"/>
      <c r="DR1" s="492"/>
      <c r="DS1" s="492"/>
      <c r="DT1" s="492"/>
      <c r="DU1" s="492"/>
      <c r="DV1" s="492"/>
      <c r="DW1" s="492"/>
      <c r="DX1" s="492"/>
      <c r="DY1" s="492"/>
      <c r="DZ1" s="492"/>
      <c r="EA1" s="492"/>
      <c r="EB1" s="492"/>
      <c r="EC1" s="492"/>
      <c r="ED1" s="492"/>
      <c r="EE1" s="492"/>
      <c r="EF1" s="492"/>
      <c r="EG1" s="492"/>
      <c r="EH1" s="492"/>
      <c r="EI1" s="492"/>
      <c r="EJ1" s="492"/>
      <c r="EK1" s="492"/>
      <c r="EL1" s="492"/>
      <c r="EM1" s="492"/>
      <c r="EN1" s="492"/>
      <c r="EO1" s="492"/>
      <c r="EP1" s="492"/>
      <c r="EQ1" s="492"/>
      <c r="ER1" s="492"/>
      <c r="ES1" s="492"/>
      <c r="ET1" s="492"/>
      <c r="EU1" s="492"/>
      <c r="EV1" s="492"/>
      <c r="EW1" s="492"/>
      <c r="EX1" s="492"/>
      <c r="EY1" s="492"/>
      <c r="EZ1" s="492"/>
      <c r="FA1" s="492"/>
      <c r="FB1" s="492"/>
      <c r="FC1" s="492"/>
      <c r="FD1" s="492"/>
      <c r="FE1" s="492"/>
      <c r="FF1" s="492"/>
      <c r="FG1" s="492"/>
      <c r="FH1" s="492"/>
      <c r="FI1" s="492"/>
      <c r="FJ1" s="492"/>
      <c r="FK1" s="492"/>
    </row>
    <row r="2" spans="97:167" s="75" customFormat="1" ht="9" customHeight="1">
      <c r="CS2" s="492" t="s">
        <v>242</v>
      </c>
      <c r="CT2" s="492"/>
      <c r="CU2" s="492"/>
      <c r="CV2" s="492"/>
      <c r="CW2" s="492"/>
      <c r="CX2" s="492"/>
      <c r="CY2" s="492"/>
      <c r="CZ2" s="492"/>
      <c r="DA2" s="492"/>
      <c r="DB2" s="492"/>
      <c r="DC2" s="492"/>
      <c r="DD2" s="492"/>
      <c r="DE2" s="492"/>
      <c r="DF2" s="492"/>
      <c r="DG2" s="492"/>
      <c r="DH2" s="492"/>
      <c r="DI2" s="492"/>
      <c r="DJ2" s="492"/>
      <c r="DK2" s="492"/>
      <c r="DL2" s="492"/>
      <c r="DM2" s="492"/>
      <c r="DN2" s="492"/>
      <c r="DO2" s="492"/>
      <c r="DP2" s="492"/>
      <c r="DQ2" s="492"/>
      <c r="DR2" s="492"/>
      <c r="DS2" s="492"/>
      <c r="DT2" s="492"/>
      <c r="DU2" s="492"/>
      <c r="DV2" s="492"/>
      <c r="DW2" s="492"/>
      <c r="DX2" s="492"/>
      <c r="DY2" s="492"/>
      <c r="DZ2" s="492"/>
      <c r="EA2" s="492"/>
      <c r="EB2" s="492"/>
      <c r="EC2" s="492"/>
      <c r="ED2" s="492"/>
      <c r="EE2" s="492"/>
      <c r="EF2" s="492"/>
      <c r="EG2" s="492"/>
      <c r="EH2" s="492"/>
      <c r="EI2" s="492"/>
      <c r="EJ2" s="492"/>
      <c r="EK2" s="492"/>
      <c r="EL2" s="492"/>
      <c r="EM2" s="492"/>
      <c r="EN2" s="492"/>
      <c r="EO2" s="492"/>
      <c r="EP2" s="492"/>
      <c r="EQ2" s="492"/>
      <c r="ER2" s="492"/>
      <c r="ES2" s="492"/>
      <c r="ET2" s="492"/>
      <c r="EU2" s="492"/>
      <c r="EV2" s="492"/>
      <c r="EW2" s="492"/>
      <c r="EX2" s="492"/>
      <c r="EY2" s="492"/>
      <c r="EZ2" s="492"/>
      <c r="FA2" s="492"/>
      <c r="FB2" s="492"/>
      <c r="FC2" s="492"/>
      <c r="FD2" s="492"/>
      <c r="FE2" s="492"/>
      <c r="FF2" s="492"/>
      <c r="FG2" s="492"/>
      <c r="FH2" s="492"/>
      <c r="FI2" s="492"/>
      <c r="FJ2" s="492"/>
      <c r="FK2" s="492"/>
    </row>
    <row r="3" spans="97:167" s="75" customFormat="1" ht="9" customHeight="1">
      <c r="CS3" s="492" t="s">
        <v>243</v>
      </c>
      <c r="CT3" s="492"/>
      <c r="CU3" s="492"/>
      <c r="CV3" s="492"/>
      <c r="CW3" s="492"/>
      <c r="CX3" s="492"/>
      <c r="CY3" s="492"/>
      <c r="CZ3" s="492"/>
      <c r="DA3" s="492"/>
      <c r="DB3" s="492"/>
      <c r="DC3" s="492"/>
      <c r="DD3" s="492"/>
      <c r="DE3" s="492"/>
      <c r="DF3" s="492"/>
      <c r="DG3" s="492"/>
      <c r="DH3" s="492"/>
      <c r="DI3" s="492"/>
      <c r="DJ3" s="492"/>
      <c r="DK3" s="492"/>
      <c r="DL3" s="492"/>
      <c r="DM3" s="492"/>
      <c r="DN3" s="492"/>
      <c r="DO3" s="492"/>
      <c r="DP3" s="492"/>
      <c r="DQ3" s="492"/>
      <c r="DR3" s="492"/>
      <c r="DS3" s="492"/>
      <c r="DT3" s="492"/>
      <c r="DU3" s="492"/>
      <c r="DV3" s="492"/>
      <c r="DW3" s="492"/>
      <c r="DX3" s="492"/>
      <c r="DY3" s="492"/>
      <c r="DZ3" s="492"/>
      <c r="EA3" s="492"/>
      <c r="EB3" s="492"/>
      <c r="EC3" s="492"/>
      <c r="ED3" s="492"/>
      <c r="EE3" s="492"/>
      <c r="EF3" s="492"/>
      <c r="EG3" s="492"/>
      <c r="EH3" s="492"/>
      <c r="EI3" s="492"/>
      <c r="EJ3" s="492"/>
      <c r="EK3" s="492"/>
      <c r="EL3" s="492"/>
      <c r="EM3" s="492"/>
      <c r="EN3" s="492"/>
      <c r="EO3" s="492"/>
      <c r="EP3" s="492"/>
      <c r="EQ3" s="492"/>
      <c r="ER3" s="492"/>
      <c r="ES3" s="492"/>
      <c r="ET3" s="492"/>
      <c r="EU3" s="492"/>
      <c r="EV3" s="492"/>
      <c r="EW3" s="492"/>
      <c r="EX3" s="492"/>
      <c r="EY3" s="492"/>
      <c r="EZ3" s="492"/>
      <c r="FA3" s="492"/>
      <c r="FB3" s="492"/>
      <c r="FC3" s="492"/>
      <c r="FD3" s="492"/>
      <c r="FE3" s="492"/>
      <c r="FF3" s="492"/>
      <c r="FG3" s="492"/>
      <c r="FH3" s="492"/>
      <c r="FI3" s="492"/>
      <c r="FJ3" s="492"/>
      <c r="FK3" s="492"/>
    </row>
    <row r="4" spans="97:167" s="75" customFormat="1" ht="9" customHeight="1">
      <c r="CS4" s="492" t="s">
        <v>244</v>
      </c>
      <c r="CT4" s="492"/>
      <c r="CU4" s="492"/>
      <c r="CV4" s="492"/>
      <c r="CW4" s="492"/>
      <c r="CX4" s="492"/>
      <c r="CY4" s="492"/>
      <c r="CZ4" s="492"/>
      <c r="DA4" s="492"/>
      <c r="DB4" s="492"/>
      <c r="DC4" s="492"/>
      <c r="DD4" s="492"/>
      <c r="DE4" s="492"/>
      <c r="DF4" s="492"/>
      <c r="DG4" s="492"/>
      <c r="DH4" s="492"/>
      <c r="DI4" s="492"/>
      <c r="DJ4" s="492"/>
      <c r="DK4" s="492"/>
      <c r="DL4" s="492"/>
      <c r="DM4" s="492"/>
      <c r="DN4" s="492"/>
      <c r="DO4" s="492"/>
      <c r="DP4" s="492"/>
      <c r="DQ4" s="492"/>
      <c r="DR4" s="492"/>
      <c r="DS4" s="492"/>
      <c r="DT4" s="492"/>
      <c r="DU4" s="492"/>
      <c r="DV4" s="492"/>
      <c r="DW4" s="492"/>
      <c r="DX4" s="492"/>
      <c r="DY4" s="492"/>
      <c r="DZ4" s="492"/>
      <c r="EA4" s="492"/>
      <c r="EB4" s="492"/>
      <c r="EC4" s="492"/>
      <c r="ED4" s="492"/>
      <c r="EE4" s="492"/>
      <c r="EF4" s="492"/>
      <c r="EG4" s="492"/>
      <c r="EH4" s="492"/>
      <c r="EI4" s="492"/>
      <c r="EJ4" s="492"/>
      <c r="EK4" s="492"/>
      <c r="EL4" s="492"/>
      <c r="EM4" s="492"/>
      <c r="EN4" s="492"/>
      <c r="EO4" s="492"/>
      <c r="EP4" s="492"/>
      <c r="EQ4" s="492"/>
      <c r="ER4" s="492"/>
      <c r="ES4" s="492"/>
      <c r="ET4" s="492"/>
      <c r="EU4" s="492"/>
      <c r="EV4" s="492"/>
      <c r="EW4" s="492"/>
      <c r="EX4" s="492"/>
      <c r="EY4" s="492"/>
      <c r="EZ4" s="492"/>
      <c r="FA4" s="492"/>
      <c r="FB4" s="492"/>
      <c r="FC4" s="492"/>
      <c r="FD4" s="492"/>
      <c r="FE4" s="492"/>
      <c r="FF4" s="492"/>
      <c r="FG4" s="492"/>
      <c r="FH4" s="492"/>
      <c r="FI4" s="492"/>
      <c r="FJ4" s="492"/>
      <c r="FK4" s="492"/>
    </row>
    <row r="5" spans="97:167" s="75" customFormat="1" ht="21" customHeight="1">
      <c r="CS5" s="492" t="s">
        <v>245</v>
      </c>
      <c r="CT5" s="492"/>
      <c r="CU5" s="492"/>
      <c r="CV5" s="492"/>
      <c r="CW5" s="492"/>
      <c r="CX5" s="492"/>
      <c r="CY5" s="492"/>
      <c r="CZ5" s="492"/>
      <c r="DA5" s="492"/>
      <c r="DB5" s="492"/>
      <c r="DC5" s="492"/>
      <c r="DD5" s="492"/>
      <c r="DE5" s="492"/>
      <c r="DF5" s="492"/>
      <c r="DG5" s="492"/>
      <c r="DH5" s="492"/>
      <c r="DI5" s="492"/>
      <c r="DJ5" s="492"/>
      <c r="DK5" s="492"/>
      <c r="DL5" s="492"/>
      <c r="DM5" s="492"/>
      <c r="DN5" s="492"/>
      <c r="DO5" s="492"/>
      <c r="DP5" s="492"/>
      <c r="DQ5" s="492"/>
      <c r="DR5" s="492"/>
      <c r="DS5" s="492"/>
      <c r="DT5" s="492"/>
      <c r="DU5" s="492"/>
      <c r="DV5" s="492"/>
      <c r="DW5" s="492"/>
      <c r="DX5" s="492"/>
      <c r="DY5" s="492"/>
      <c r="DZ5" s="492"/>
      <c r="EA5" s="492"/>
      <c r="EB5" s="492"/>
      <c r="EC5" s="492"/>
      <c r="ED5" s="492"/>
      <c r="EE5" s="492"/>
      <c r="EF5" s="492"/>
      <c r="EG5" s="492"/>
      <c r="EH5" s="492"/>
      <c r="EI5" s="492"/>
      <c r="EJ5" s="492"/>
      <c r="EK5" s="492"/>
      <c r="EL5" s="492"/>
      <c r="EM5" s="492"/>
      <c r="EN5" s="492"/>
      <c r="EO5" s="492"/>
      <c r="EP5" s="492"/>
      <c r="EQ5" s="492"/>
      <c r="ER5" s="492"/>
      <c r="ES5" s="492"/>
      <c r="ET5" s="492"/>
      <c r="EU5" s="492"/>
      <c r="EV5" s="492"/>
      <c r="EW5" s="492"/>
      <c r="EX5" s="492"/>
      <c r="EY5" s="492"/>
      <c r="EZ5" s="492"/>
      <c r="FA5" s="492"/>
      <c r="FB5" s="492"/>
      <c r="FC5" s="492"/>
      <c r="FD5" s="492"/>
      <c r="FE5" s="492"/>
      <c r="FF5" s="492"/>
      <c r="FG5" s="492"/>
      <c r="FH5" s="492"/>
      <c r="FI5" s="492"/>
      <c r="FJ5" s="492"/>
      <c r="FK5" s="492"/>
    </row>
    <row r="6" s="75" customFormat="1" ht="6" customHeight="1"/>
    <row r="7" spans="68:167" s="76" customFormat="1" ht="10.5" customHeight="1">
      <c r="BP7" s="493" t="s">
        <v>114</v>
      </c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</row>
    <row r="8" spans="68:167" s="76" customFormat="1" ht="36.75" customHeight="1">
      <c r="BP8" s="609" t="s">
        <v>597</v>
      </c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  <c r="DI8" s="608"/>
      <c r="DJ8" s="608"/>
      <c r="DK8" s="608"/>
      <c r="DL8" s="608"/>
      <c r="DM8" s="608"/>
      <c r="DN8" s="608"/>
      <c r="DO8" s="608"/>
      <c r="DP8" s="608"/>
      <c r="DQ8" s="608"/>
      <c r="DR8" s="608"/>
      <c r="DS8" s="608"/>
      <c r="DT8" s="608"/>
      <c r="DU8" s="608"/>
      <c r="DV8" s="608"/>
      <c r="DW8" s="608"/>
      <c r="DX8" s="608"/>
      <c r="DY8" s="608"/>
      <c r="DZ8" s="608"/>
      <c r="EA8" s="608"/>
      <c r="EB8" s="608"/>
      <c r="EC8" s="608"/>
      <c r="ED8" s="608"/>
      <c r="EE8" s="608"/>
      <c r="EF8" s="608"/>
      <c r="EG8" s="608"/>
      <c r="EH8" s="608"/>
      <c r="EI8" s="608"/>
      <c r="EJ8" s="608"/>
      <c r="EK8" s="608"/>
      <c r="EL8" s="608"/>
      <c r="EM8" s="608"/>
      <c r="EN8" s="608"/>
      <c r="EO8" s="608"/>
      <c r="EP8" s="608"/>
      <c r="EQ8" s="608"/>
      <c r="ER8" s="608"/>
      <c r="ES8" s="608"/>
      <c r="ET8" s="608"/>
      <c r="EU8" s="608"/>
      <c r="EV8" s="608"/>
      <c r="EW8" s="608"/>
      <c r="EX8" s="608"/>
      <c r="EY8" s="608"/>
      <c r="EZ8" s="608"/>
      <c r="FA8" s="608"/>
      <c r="FB8" s="608"/>
      <c r="FC8" s="608"/>
      <c r="FD8" s="608"/>
      <c r="FE8" s="608"/>
      <c r="FF8" s="608"/>
      <c r="FG8" s="608"/>
      <c r="FH8" s="608"/>
      <c r="FI8" s="608"/>
      <c r="FJ8" s="608"/>
      <c r="FK8" s="608"/>
    </row>
    <row r="9" spans="68:167" s="75" customFormat="1" ht="9.75" customHeight="1">
      <c r="BP9" s="485" t="s">
        <v>246</v>
      </c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</row>
    <row r="10" spans="68:167" s="76" customFormat="1" ht="10.5" customHeight="1">
      <c r="BP10" s="484"/>
      <c r="BQ10" s="484"/>
      <c r="BR10" s="484"/>
      <c r="BS10" s="484"/>
      <c r="BT10" s="484"/>
      <c r="BU10" s="484"/>
      <c r="BV10" s="484"/>
      <c r="BW10" s="484"/>
      <c r="BX10" s="484"/>
      <c r="BY10" s="484"/>
      <c r="BZ10" s="484"/>
      <c r="CA10" s="484"/>
      <c r="CB10" s="484"/>
      <c r="CC10" s="484"/>
      <c r="CD10" s="484"/>
      <c r="CE10" s="484"/>
      <c r="CF10" s="484"/>
      <c r="CG10" s="484"/>
      <c r="CH10" s="484"/>
      <c r="CI10" s="484"/>
      <c r="CJ10" s="484"/>
      <c r="CK10" s="484"/>
      <c r="CL10" s="484"/>
      <c r="CM10" s="484"/>
      <c r="CN10" s="484"/>
      <c r="CO10" s="484"/>
      <c r="CP10" s="484"/>
      <c r="CQ10" s="484"/>
      <c r="CR10" s="484"/>
      <c r="CS10" s="484"/>
      <c r="CT10" s="484"/>
      <c r="CU10" s="484"/>
      <c r="CV10" s="484"/>
      <c r="CW10" s="484"/>
      <c r="CX10" s="484"/>
      <c r="CY10" s="484"/>
      <c r="CZ10" s="484"/>
      <c r="DA10" s="484"/>
      <c r="DB10" s="484"/>
      <c r="DC10" s="484"/>
      <c r="DD10" s="484"/>
      <c r="DE10" s="484"/>
      <c r="DF10" s="484"/>
      <c r="DG10" s="484"/>
      <c r="DH10" s="484"/>
      <c r="DI10" s="484"/>
      <c r="DJ10" s="484"/>
      <c r="DK10" s="484"/>
      <c r="DL10" s="484"/>
      <c r="DM10" s="484"/>
      <c r="DN10" s="484"/>
      <c r="DO10" s="484"/>
      <c r="DP10" s="484"/>
      <c r="DQ10" s="484"/>
      <c r="DR10" s="484"/>
      <c r="DS10" s="484"/>
      <c r="DT10" s="484"/>
      <c r="DU10" s="484"/>
      <c r="DV10" s="484"/>
      <c r="DW10" s="484"/>
      <c r="DX10" s="484"/>
      <c r="DY10" s="484"/>
      <c r="DZ10" s="484"/>
      <c r="EA10" s="484"/>
      <c r="EB10" s="484"/>
      <c r="EC10" s="484"/>
      <c r="ED10" s="484"/>
      <c r="EE10" s="484"/>
      <c r="EF10" s="484"/>
      <c r="EG10" s="484"/>
      <c r="EH10" s="484"/>
      <c r="EI10" s="484"/>
      <c r="EJ10" s="484"/>
      <c r="EK10" s="484"/>
      <c r="EL10" s="484"/>
      <c r="EM10" s="484"/>
      <c r="EN10" s="484"/>
      <c r="EO10" s="484"/>
      <c r="EP10" s="484"/>
      <c r="EQ10" s="484"/>
      <c r="ER10" s="484"/>
      <c r="ES10" s="484"/>
      <c r="ET10" s="484"/>
      <c r="EU10" s="484"/>
      <c r="EV10" s="484"/>
      <c r="EW10" s="484"/>
      <c r="EX10" s="484"/>
      <c r="EY10" s="484"/>
      <c r="EZ10" s="484"/>
      <c r="FA10" s="484"/>
      <c r="FB10" s="484"/>
      <c r="FC10" s="484"/>
      <c r="FD10" s="484"/>
      <c r="FE10" s="484"/>
      <c r="FF10" s="484"/>
      <c r="FG10" s="484"/>
      <c r="FH10" s="484"/>
      <c r="FI10" s="484"/>
      <c r="FJ10" s="484"/>
      <c r="FK10" s="484"/>
    </row>
    <row r="11" spans="68:167" s="75" customFormat="1" ht="9.75" customHeight="1">
      <c r="BP11" s="486" t="s">
        <v>247</v>
      </c>
      <c r="BQ11" s="486"/>
      <c r="BR11" s="486"/>
      <c r="BS11" s="486"/>
      <c r="BT11" s="486"/>
      <c r="BU11" s="486"/>
      <c r="BV11" s="486"/>
      <c r="BW11" s="486"/>
      <c r="BX11" s="486"/>
      <c r="BY11" s="486"/>
      <c r="BZ11" s="486"/>
      <c r="CA11" s="486"/>
      <c r="CB11" s="486"/>
      <c r="CC11" s="486"/>
      <c r="CD11" s="486"/>
      <c r="CE11" s="486"/>
      <c r="CF11" s="486"/>
      <c r="CG11" s="486"/>
      <c r="CH11" s="486"/>
      <c r="CI11" s="486"/>
      <c r="CJ11" s="486"/>
      <c r="CK11" s="486"/>
      <c r="CL11" s="486"/>
      <c r="CM11" s="486"/>
      <c r="CN11" s="486"/>
      <c r="CO11" s="486"/>
      <c r="CP11" s="486"/>
      <c r="CQ11" s="486"/>
      <c r="CR11" s="486"/>
      <c r="CS11" s="486"/>
      <c r="CT11" s="486"/>
      <c r="CU11" s="486"/>
      <c r="CV11" s="486"/>
      <c r="CW11" s="486"/>
      <c r="CX11" s="486"/>
      <c r="CY11" s="486"/>
      <c r="CZ11" s="486"/>
      <c r="DA11" s="486"/>
      <c r="DB11" s="486"/>
      <c r="DC11" s="486"/>
      <c r="DD11" s="486"/>
      <c r="DE11" s="486"/>
      <c r="DF11" s="486"/>
      <c r="DG11" s="486"/>
      <c r="DH11" s="486"/>
      <c r="DI11" s="486"/>
      <c r="DJ11" s="486"/>
      <c r="DK11" s="486"/>
      <c r="DL11" s="486"/>
      <c r="DM11" s="486"/>
      <c r="DN11" s="486"/>
      <c r="DO11" s="486"/>
      <c r="DP11" s="486"/>
      <c r="DQ11" s="486"/>
      <c r="DR11" s="486"/>
      <c r="DS11" s="486"/>
      <c r="DT11" s="486"/>
      <c r="DU11" s="486"/>
      <c r="DV11" s="486"/>
      <c r="DW11" s="486"/>
      <c r="DX11" s="486"/>
      <c r="DY11" s="486"/>
      <c r="DZ11" s="486"/>
      <c r="EA11" s="486"/>
      <c r="EB11" s="486"/>
      <c r="EC11" s="486"/>
      <c r="ED11" s="486"/>
      <c r="EE11" s="486"/>
      <c r="EF11" s="486"/>
      <c r="EG11" s="486"/>
      <c r="EH11" s="486"/>
      <c r="EI11" s="486"/>
      <c r="EJ11" s="486"/>
      <c r="EK11" s="486"/>
      <c r="EL11" s="486"/>
      <c r="EM11" s="486"/>
      <c r="EN11" s="486"/>
      <c r="EO11" s="486"/>
      <c r="EP11" s="486"/>
      <c r="EQ11" s="486"/>
      <c r="ER11" s="486"/>
      <c r="ES11" s="486"/>
      <c r="ET11" s="486"/>
      <c r="EU11" s="486"/>
      <c r="EV11" s="486"/>
      <c r="EW11" s="486"/>
      <c r="EX11" s="486"/>
      <c r="EY11" s="486"/>
      <c r="EZ11" s="486"/>
      <c r="FA11" s="486"/>
      <c r="FB11" s="486"/>
      <c r="FC11" s="486"/>
      <c r="FD11" s="486"/>
      <c r="FE11" s="486"/>
      <c r="FF11" s="486"/>
      <c r="FG11" s="486"/>
      <c r="FH11" s="486"/>
      <c r="FI11" s="486"/>
      <c r="FJ11" s="486"/>
      <c r="FK11" s="486"/>
    </row>
    <row r="12" spans="68:167" s="76" customFormat="1" ht="10.5" customHeight="1">
      <c r="BP12" s="487"/>
      <c r="BQ12" s="487"/>
      <c r="BR12" s="487"/>
      <c r="BS12" s="487"/>
      <c r="BT12" s="487"/>
      <c r="BU12" s="487"/>
      <c r="BV12" s="487"/>
      <c r="BW12" s="487"/>
      <c r="BX12" s="487"/>
      <c r="BY12" s="487"/>
      <c r="BZ12" s="487"/>
      <c r="CA12" s="487"/>
      <c r="CB12" s="487"/>
      <c r="CC12" s="487"/>
      <c r="CD12" s="487"/>
      <c r="CE12" s="487"/>
      <c r="CF12" s="487"/>
      <c r="CG12" s="487"/>
      <c r="CH12" s="487"/>
      <c r="CI12" s="487"/>
      <c r="CJ12" s="487"/>
      <c r="CK12" s="487"/>
      <c r="CL12" s="77"/>
      <c r="CM12" s="77"/>
      <c r="DT12" s="77"/>
      <c r="DU12" s="77"/>
      <c r="DV12" s="77"/>
      <c r="DW12" s="77"/>
      <c r="DX12" s="77"/>
      <c r="DY12" s="610" t="s">
        <v>598</v>
      </c>
      <c r="DZ12" s="610"/>
      <c r="EA12" s="610"/>
      <c r="EB12" s="610"/>
      <c r="EC12" s="610"/>
      <c r="ED12" s="610"/>
      <c r="EE12" s="610"/>
      <c r="EF12" s="610"/>
      <c r="EG12" s="610"/>
      <c r="EH12" s="610"/>
      <c r="EI12" s="610"/>
      <c r="EJ12" s="610"/>
      <c r="EK12" s="610"/>
      <c r="EL12" s="610"/>
      <c r="EM12" s="610"/>
      <c r="EN12" s="610"/>
      <c r="EO12" s="610"/>
      <c r="EP12" s="610"/>
      <c r="EQ12" s="610"/>
      <c r="ER12" s="610"/>
      <c r="ES12" s="610"/>
      <c r="ET12" s="610"/>
      <c r="EU12" s="610"/>
      <c r="EV12" s="610"/>
      <c r="EW12" s="610"/>
      <c r="EX12" s="610"/>
      <c r="EY12" s="610"/>
      <c r="EZ12" s="610"/>
      <c r="FA12" s="610"/>
      <c r="FB12" s="610"/>
      <c r="FC12" s="610"/>
      <c r="FD12" s="610"/>
      <c r="FE12" s="610"/>
      <c r="FF12" s="610"/>
      <c r="FG12" s="610"/>
      <c r="FH12" s="610"/>
      <c r="FI12" s="610"/>
      <c r="FJ12" s="610"/>
      <c r="FK12" s="610"/>
    </row>
    <row r="13" spans="68:167" s="75" customFormat="1" ht="9.75" customHeight="1">
      <c r="BP13" s="486" t="s">
        <v>116</v>
      </c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78"/>
      <c r="CM13" s="78"/>
      <c r="DY13" s="485" t="s">
        <v>117</v>
      </c>
      <c r="DZ13" s="485"/>
      <c r="EA13" s="485"/>
      <c r="EB13" s="485"/>
      <c r="EC13" s="485"/>
      <c r="ED13" s="485"/>
      <c r="EE13" s="485"/>
      <c r="EF13" s="485"/>
      <c r="EG13" s="485"/>
      <c r="EH13" s="485"/>
      <c r="EI13" s="485"/>
      <c r="EJ13" s="485"/>
      <c r="EK13" s="485"/>
      <c r="EL13" s="485"/>
      <c r="EM13" s="485"/>
      <c r="EN13" s="485"/>
      <c r="EO13" s="485"/>
      <c r="EP13" s="485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</row>
    <row r="14" spans="68:167" s="76" customFormat="1" ht="10.5" customHeight="1">
      <c r="BP14" s="79" t="s">
        <v>118</v>
      </c>
      <c r="BQ14" s="488"/>
      <c r="BR14" s="488"/>
      <c r="BS14" s="488"/>
      <c r="BT14" s="488"/>
      <c r="BU14" s="488"/>
      <c r="BV14" s="489" t="s">
        <v>118</v>
      </c>
      <c r="BW14" s="489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8"/>
      <c r="CJ14" s="488"/>
      <c r="CK14" s="488"/>
      <c r="CL14" s="488"/>
      <c r="CM14" s="488"/>
      <c r="CN14" s="488"/>
      <c r="CO14" s="488"/>
      <c r="CP14" s="488"/>
      <c r="CQ14" s="488"/>
      <c r="CR14" s="488"/>
      <c r="CS14" s="488"/>
      <c r="CT14" s="488"/>
      <c r="CU14" s="490">
        <v>20</v>
      </c>
      <c r="CV14" s="490"/>
      <c r="CW14" s="490"/>
      <c r="CX14" s="490"/>
      <c r="CY14" s="491" t="s">
        <v>596</v>
      </c>
      <c r="CZ14" s="491"/>
      <c r="DA14" s="491"/>
      <c r="DB14" s="489" t="s">
        <v>119</v>
      </c>
      <c r="DC14" s="489"/>
      <c r="DD14" s="489"/>
      <c r="FK14" s="79"/>
    </row>
    <row r="15" spans="2:154" s="80" customFormat="1" ht="15" customHeight="1">
      <c r="B15" s="494" t="s">
        <v>248</v>
      </c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4"/>
      <c r="BP15" s="494"/>
      <c r="BQ15" s="494"/>
      <c r="BR15" s="494"/>
      <c r="BS15" s="494"/>
      <c r="BT15" s="494"/>
      <c r="BU15" s="494"/>
      <c r="BV15" s="494"/>
      <c r="BW15" s="494"/>
      <c r="BX15" s="494"/>
      <c r="BY15" s="494"/>
      <c r="BZ15" s="494"/>
      <c r="CA15" s="494"/>
      <c r="CB15" s="494"/>
      <c r="CC15" s="494"/>
      <c r="CD15" s="494"/>
      <c r="CE15" s="494"/>
      <c r="CF15" s="494"/>
      <c r="CG15" s="494"/>
      <c r="CH15" s="494"/>
      <c r="CI15" s="494"/>
      <c r="CJ15" s="494"/>
      <c r="CK15" s="494"/>
      <c r="CL15" s="494"/>
      <c r="CM15" s="494"/>
      <c r="CN15" s="494"/>
      <c r="CO15" s="494"/>
      <c r="CP15" s="494"/>
      <c r="CQ15" s="494"/>
      <c r="CR15" s="494"/>
      <c r="CS15" s="494"/>
      <c r="CT15" s="494"/>
      <c r="CU15" s="494"/>
      <c r="CV15" s="494"/>
      <c r="CW15" s="494"/>
      <c r="CX15" s="494"/>
      <c r="CY15" s="494"/>
      <c r="CZ15" s="494"/>
      <c r="DA15" s="494"/>
      <c r="DB15" s="494"/>
      <c r="DC15" s="494"/>
      <c r="DD15" s="494"/>
      <c r="DE15" s="494"/>
      <c r="DF15" s="494"/>
      <c r="DG15" s="494"/>
      <c r="DH15" s="494"/>
      <c r="DI15" s="494"/>
      <c r="DJ15" s="494"/>
      <c r="DK15" s="494"/>
      <c r="DL15" s="494"/>
      <c r="DM15" s="494"/>
      <c r="DN15" s="494"/>
      <c r="DO15" s="494"/>
      <c r="DP15" s="494"/>
      <c r="DQ15" s="494"/>
      <c r="DR15" s="494"/>
      <c r="DS15" s="494"/>
      <c r="DT15" s="494"/>
      <c r="DU15" s="494"/>
      <c r="DV15" s="494"/>
      <c r="DW15" s="494"/>
      <c r="DX15" s="494"/>
      <c r="DY15" s="494"/>
      <c r="DZ15" s="494"/>
      <c r="EA15" s="494"/>
      <c r="EB15" s="494"/>
      <c r="EC15" s="494"/>
      <c r="ED15" s="494"/>
      <c r="EE15" s="494"/>
      <c r="EF15" s="494"/>
      <c r="EG15" s="494"/>
      <c r="EH15" s="494"/>
      <c r="EI15" s="494"/>
      <c r="EJ15" s="494"/>
      <c r="EK15" s="494"/>
      <c r="EL15" s="494"/>
      <c r="EM15" s="494"/>
      <c r="EN15" s="494"/>
      <c r="EO15" s="494"/>
      <c r="EP15" s="494"/>
      <c r="EQ15" s="494"/>
      <c r="ER15" s="494"/>
      <c r="ES15" s="494"/>
      <c r="ET15" s="494"/>
      <c r="EU15" s="494"/>
      <c r="EV15" s="494"/>
      <c r="EW15" s="494"/>
      <c r="EX15" s="494"/>
    </row>
    <row r="16" spans="1:167" s="76" customFormat="1" ht="12" customHeight="1" thickBot="1">
      <c r="A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I16" s="82" t="s">
        <v>249</v>
      </c>
      <c r="EJ16" s="495" t="s">
        <v>596</v>
      </c>
      <c r="EK16" s="495"/>
      <c r="EL16" s="495"/>
      <c r="EM16" s="495"/>
      <c r="EN16" s="83" t="s">
        <v>250</v>
      </c>
      <c r="EO16" s="83"/>
      <c r="EP16" s="83"/>
      <c r="EQ16" s="83"/>
      <c r="EZ16" s="496" t="s">
        <v>121</v>
      </c>
      <c r="FA16" s="497"/>
      <c r="FB16" s="497"/>
      <c r="FC16" s="497"/>
      <c r="FD16" s="497"/>
      <c r="FE16" s="497"/>
      <c r="FF16" s="497"/>
      <c r="FG16" s="497"/>
      <c r="FH16" s="497"/>
      <c r="FI16" s="497"/>
      <c r="FJ16" s="497"/>
      <c r="FK16" s="498"/>
    </row>
    <row r="17" spans="132:167" s="76" customFormat="1" ht="12" customHeight="1">
      <c r="EB17" s="83"/>
      <c r="EC17" s="83"/>
      <c r="ED17" s="83"/>
      <c r="EE17" s="83"/>
      <c r="EF17" s="84"/>
      <c r="EG17" s="84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6"/>
      <c r="ES17" s="86"/>
      <c r="ET17" s="86"/>
      <c r="EU17" s="86"/>
      <c r="EW17" s="85"/>
      <c r="EX17" s="86" t="s">
        <v>251</v>
      </c>
      <c r="EZ17" s="499" t="s">
        <v>252</v>
      </c>
      <c r="FA17" s="500"/>
      <c r="FB17" s="500"/>
      <c r="FC17" s="500"/>
      <c r="FD17" s="500"/>
      <c r="FE17" s="500"/>
      <c r="FF17" s="500"/>
      <c r="FG17" s="500"/>
      <c r="FH17" s="500"/>
      <c r="FI17" s="500"/>
      <c r="FJ17" s="500"/>
      <c r="FK17" s="501"/>
    </row>
    <row r="18" spans="43:167" s="76" customFormat="1" ht="10.5" customHeight="1">
      <c r="AQ18" s="79" t="s">
        <v>253</v>
      </c>
      <c r="AR18" s="488" t="s">
        <v>646</v>
      </c>
      <c r="AS18" s="488"/>
      <c r="AT18" s="488"/>
      <c r="AU18" s="488"/>
      <c r="AV18" s="488"/>
      <c r="AW18" s="489" t="s">
        <v>118</v>
      </c>
      <c r="AX18" s="489"/>
      <c r="AY18" s="488" t="s">
        <v>641</v>
      </c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90">
        <v>20</v>
      </c>
      <c r="BW18" s="490"/>
      <c r="BX18" s="490"/>
      <c r="BY18" s="490"/>
      <c r="BZ18" s="491" t="s">
        <v>637</v>
      </c>
      <c r="CA18" s="491"/>
      <c r="CB18" s="491"/>
      <c r="CC18" s="489" t="s">
        <v>119</v>
      </c>
      <c r="CD18" s="489"/>
      <c r="CE18" s="489"/>
      <c r="ER18" s="79"/>
      <c r="ES18" s="79"/>
      <c r="ET18" s="79"/>
      <c r="EU18" s="79"/>
      <c r="EX18" s="79" t="s">
        <v>123</v>
      </c>
      <c r="EZ18" s="502"/>
      <c r="FA18" s="503"/>
      <c r="FB18" s="503"/>
      <c r="FC18" s="503"/>
      <c r="FD18" s="503"/>
      <c r="FE18" s="503"/>
      <c r="FF18" s="503"/>
      <c r="FG18" s="503"/>
      <c r="FH18" s="503"/>
      <c r="FI18" s="503"/>
      <c r="FJ18" s="503"/>
      <c r="FK18" s="504"/>
    </row>
    <row r="19" spans="1:167" s="76" customFormat="1" ht="10.5" customHeight="1">
      <c r="A19" s="76" t="s">
        <v>254</v>
      </c>
      <c r="AO19" s="607" t="s">
        <v>431</v>
      </c>
      <c r="AP19" s="607"/>
      <c r="AQ19" s="607"/>
      <c r="AR19" s="607"/>
      <c r="AS19" s="607"/>
      <c r="AT19" s="607"/>
      <c r="AU19" s="607"/>
      <c r="AV19" s="607"/>
      <c r="AW19" s="607"/>
      <c r="AX19" s="607"/>
      <c r="AY19" s="607"/>
      <c r="AZ19" s="607"/>
      <c r="BA19" s="607"/>
      <c r="BB19" s="607"/>
      <c r="BC19" s="607"/>
      <c r="BD19" s="607"/>
      <c r="BE19" s="607"/>
      <c r="BF19" s="607"/>
      <c r="BG19" s="607"/>
      <c r="BH19" s="607"/>
      <c r="BI19" s="607"/>
      <c r="BJ19" s="607"/>
      <c r="BK19" s="607"/>
      <c r="BL19" s="607"/>
      <c r="BM19" s="607"/>
      <c r="BN19" s="607"/>
      <c r="BO19" s="607"/>
      <c r="BP19" s="607"/>
      <c r="BQ19" s="607"/>
      <c r="BR19" s="607"/>
      <c r="BS19" s="607"/>
      <c r="BT19" s="607"/>
      <c r="BU19" s="607"/>
      <c r="BV19" s="607"/>
      <c r="BW19" s="607"/>
      <c r="BX19" s="607"/>
      <c r="BY19" s="607"/>
      <c r="BZ19" s="607"/>
      <c r="CA19" s="607"/>
      <c r="CB19" s="607"/>
      <c r="CC19" s="607"/>
      <c r="CD19" s="607"/>
      <c r="CE19" s="607"/>
      <c r="CF19" s="607"/>
      <c r="CG19" s="607"/>
      <c r="CH19" s="607"/>
      <c r="CI19" s="607"/>
      <c r="CJ19" s="607"/>
      <c r="CK19" s="607"/>
      <c r="CL19" s="607"/>
      <c r="CM19" s="607"/>
      <c r="CN19" s="607"/>
      <c r="CO19" s="607"/>
      <c r="CP19" s="607"/>
      <c r="CQ19" s="607"/>
      <c r="CR19" s="607"/>
      <c r="CS19" s="607"/>
      <c r="CT19" s="607"/>
      <c r="CU19" s="607"/>
      <c r="CV19" s="607"/>
      <c r="CW19" s="607"/>
      <c r="CX19" s="607"/>
      <c r="CY19" s="607"/>
      <c r="CZ19" s="607"/>
      <c r="DA19" s="607"/>
      <c r="DB19" s="607"/>
      <c r="DC19" s="607"/>
      <c r="DD19" s="607"/>
      <c r="DE19" s="607"/>
      <c r="DF19" s="607"/>
      <c r="DG19" s="607"/>
      <c r="DH19" s="607"/>
      <c r="DI19" s="607"/>
      <c r="DJ19" s="607"/>
      <c r="DK19" s="607"/>
      <c r="DL19" s="607"/>
      <c r="DM19" s="607"/>
      <c r="DN19" s="607"/>
      <c r="DO19" s="607"/>
      <c r="DP19" s="607"/>
      <c r="DQ19" s="607"/>
      <c r="DR19" s="607"/>
      <c r="DS19" s="607"/>
      <c r="DT19" s="607"/>
      <c r="DU19" s="607"/>
      <c r="DV19" s="607"/>
      <c r="DW19" s="607"/>
      <c r="DX19" s="607"/>
      <c r="DY19" s="607"/>
      <c r="DZ19" s="607"/>
      <c r="EA19" s="607"/>
      <c r="EB19" s="607"/>
      <c r="EC19" s="607"/>
      <c r="ED19" s="607"/>
      <c r="EE19" s="607"/>
      <c r="EF19" s="607"/>
      <c r="EG19" s="607"/>
      <c r="EH19" s="607"/>
      <c r="EI19" s="607"/>
      <c r="EJ19" s="607"/>
      <c r="EK19" s="607"/>
      <c r="EL19" s="607"/>
      <c r="ER19" s="79"/>
      <c r="ES19" s="79"/>
      <c r="ET19" s="79"/>
      <c r="EU19" s="79"/>
      <c r="EX19" s="79"/>
      <c r="EZ19" s="506"/>
      <c r="FA19" s="507"/>
      <c r="FB19" s="507"/>
      <c r="FC19" s="507"/>
      <c r="FD19" s="507"/>
      <c r="FE19" s="507"/>
      <c r="FF19" s="507"/>
      <c r="FG19" s="507"/>
      <c r="FH19" s="507"/>
      <c r="FI19" s="507"/>
      <c r="FJ19" s="507"/>
      <c r="FK19" s="508"/>
    </row>
    <row r="20" spans="1:167" s="76" customFormat="1" ht="10.5" customHeight="1">
      <c r="A20" s="76" t="s">
        <v>255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O20" s="608"/>
      <c r="AP20" s="608"/>
      <c r="AQ20" s="608"/>
      <c r="AR20" s="608"/>
      <c r="AS20" s="608"/>
      <c r="AT20" s="608"/>
      <c r="AU20" s="608"/>
      <c r="AV20" s="608"/>
      <c r="AW20" s="608"/>
      <c r="AX20" s="608"/>
      <c r="AY20" s="608"/>
      <c r="AZ20" s="608"/>
      <c r="BA20" s="608"/>
      <c r="BB20" s="608"/>
      <c r="BC20" s="608"/>
      <c r="BD20" s="608"/>
      <c r="BE20" s="608"/>
      <c r="BF20" s="608"/>
      <c r="BG20" s="608"/>
      <c r="BH20" s="608"/>
      <c r="BI20" s="608"/>
      <c r="BJ20" s="608"/>
      <c r="BK20" s="608"/>
      <c r="BL20" s="608"/>
      <c r="BM20" s="608"/>
      <c r="BN20" s="608"/>
      <c r="BO20" s="608"/>
      <c r="BP20" s="608"/>
      <c r="BQ20" s="608"/>
      <c r="BR20" s="608"/>
      <c r="BS20" s="608"/>
      <c r="BT20" s="608"/>
      <c r="BU20" s="608"/>
      <c r="BV20" s="608"/>
      <c r="BW20" s="608"/>
      <c r="BX20" s="608"/>
      <c r="BY20" s="608"/>
      <c r="BZ20" s="608"/>
      <c r="CA20" s="608"/>
      <c r="CB20" s="608"/>
      <c r="CC20" s="608"/>
      <c r="CD20" s="608"/>
      <c r="CE20" s="608"/>
      <c r="CF20" s="608"/>
      <c r="CG20" s="608"/>
      <c r="CH20" s="608"/>
      <c r="CI20" s="608"/>
      <c r="CJ20" s="608"/>
      <c r="CK20" s="608"/>
      <c r="CL20" s="608"/>
      <c r="CM20" s="608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8"/>
      <c r="DE20" s="608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8"/>
      <c r="DT20" s="608"/>
      <c r="DU20" s="608"/>
      <c r="DV20" s="608"/>
      <c r="DW20" s="608"/>
      <c r="DX20" s="608"/>
      <c r="DY20" s="608"/>
      <c r="DZ20" s="608"/>
      <c r="EA20" s="608"/>
      <c r="EB20" s="608"/>
      <c r="EC20" s="608"/>
      <c r="ED20" s="608"/>
      <c r="EE20" s="608"/>
      <c r="EF20" s="608"/>
      <c r="EG20" s="608"/>
      <c r="EH20" s="608"/>
      <c r="EI20" s="608"/>
      <c r="EJ20" s="608"/>
      <c r="EK20" s="608"/>
      <c r="EL20" s="608"/>
      <c r="ER20" s="79"/>
      <c r="ES20" s="79"/>
      <c r="ET20" s="79"/>
      <c r="EU20" s="79"/>
      <c r="EX20" s="79" t="s">
        <v>125</v>
      </c>
      <c r="EZ20" s="509"/>
      <c r="FA20" s="488"/>
      <c r="FB20" s="488"/>
      <c r="FC20" s="488"/>
      <c r="FD20" s="488"/>
      <c r="FE20" s="488"/>
      <c r="FF20" s="488"/>
      <c r="FG20" s="488"/>
      <c r="FH20" s="488"/>
      <c r="FI20" s="488"/>
      <c r="FJ20" s="488"/>
      <c r="FK20" s="510"/>
    </row>
    <row r="21" spans="1:167" s="76" customFormat="1" ht="3" customHeight="1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R21" s="79"/>
      <c r="ES21" s="79"/>
      <c r="ET21" s="79"/>
      <c r="EU21" s="79"/>
      <c r="EX21" s="79"/>
      <c r="EZ21" s="506"/>
      <c r="FA21" s="507"/>
      <c r="FB21" s="507"/>
      <c r="FC21" s="507"/>
      <c r="FD21" s="507"/>
      <c r="FE21" s="507"/>
      <c r="FF21" s="507"/>
      <c r="FG21" s="507"/>
      <c r="FH21" s="507"/>
      <c r="FI21" s="507"/>
      <c r="FJ21" s="507"/>
      <c r="FK21" s="508"/>
    </row>
    <row r="22" spans="1:167" s="76" customFormat="1" ht="10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N22" s="87"/>
      <c r="AO22" s="88" t="s">
        <v>127</v>
      </c>
      <c r="AP22" s="87"/>
      <c r="AQ22" s="87"/>
      <c r="AR22" s="87"/>
      <c r="AY22" s="514" t="s">
        <v>408</v>
      </c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6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R22" s="79"/>
      <c r="ES22" s="79"/>
      <c r="ET22" s="79"/>
      <c r="EU22" s="79"/>
      <c r="EX22" s="79" t="s">
        <v>256</v>
      </c>
      <c r="EZ22" s="511"/>
      <c r="FA22" s="512"/>
      <c r="FB22" s="512"/>
      <c r="FC22" s="512"/>
      <c r="FD22" s="512"/>
      <c r="FE22" s="512"/>
      <c r="FF22" s="512"/>
      <c r="FG22" s="512"/>
      <c r="FH22" s="512"/>
      <c r="FI22" s="512"/>
      <c r="FJ22" s="512"/>
      <c r="FK22" s="513"/>
    </row>
    <row r="23" spans="1:167" s="76" customFormat="1" ht="3" customHeight="1" thickBo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Y23" s="517"/>
      <c r="AZ23" s="518"/>
      <c r="BA23" s="518"/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9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R23" s="79"/>
      <c r="ES23" s="79"/>
      <c r="ET23" s="79"/>
      <c r="EU23" s="79"/>
      <c r="EX23" s="79"/>
      <c r="EZ23" s="509"/>
      <c r="FA23" s="488"/>
      <c r="FB23" s="488"/>
      <c r="FC23" s="488"/>
      <c r="FD23" s="488"/>
      <c r="FE23" s="488"/>
      <c r="FF23" s="488"/>
      <c r="FG23" s="488"/>
      <c r="FH23" s="488"/>
      <c r="FI23" s="488"/>
      <c r="FJ23" s="488"/>
      <c r="FK23" s="510"/>
    </row>
    <row r="24" spans="1:167" s="76" customFormat="1" ht="10.5" customHeight="1">
      <c r="A24" s="76" t="s">
        <v>257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20"/>
      <c r="CF24" s="520"/>
      <c r="CG24" s="520"/>
      <c r="CH24" s="520"/>
      <c r="CI24" s="520"/>
      <c r="CJ24" s="520"/>
      <c r="CK24" s="520"/>
      <c r="CL24" s="520"/>
      <c r="CM24" s="520"/>
      <c r="CN24" s="520"/>
      <c r="CO24" s="520"/>
      <c r="CP24" s="520"/>
      <c r="CQ24" s="520"/>
      <c r="CR24" s="520"/>
      <c r="CS24" s="520"/>
      <c r="CT24" s="520"/>
      <c r="CU24" s="520"/>
      <c r="CV24" s="520"/>
      <c r="CW24" s="520"/>
      <c r="CX24" s="520"/>
      <c r="CY24" s="520"/>
      <c r="CZ24" s="520"/>
      <c r="DA24" s="520"/>
      <c r="DB24" s="520"/>
      <c r="DC24" s="520"/>
      <c r="DD24" s="520"/>
      <c r="DE24" s="520"/>
      <c r="DF24" s="520"/>
      <c r="DG24" s="520"/>
      <c r="DH24" s="520"/>
      <c r="DI24" s="520"/>
      <c r="DJ24" s="520"/>
      <c r="DK24" s="520"/>
      <c r="DL24" s="520"/>
      <c r="DM24" s="520"/>
      <c r="DN24" s="520"/>
      <c r="DO24" s="520"/>
      <c r="DP24" s="520"/>
      <c r="DQ24" s="520"/>
      <c r="DR24" s="520"/>
      <c r="DS24" s="520"/>
      <c r="DT24" s="520"/>
      <c r="DU24" s="520"/>
      <c r="DV24" s="520"/>
      <c r="DW24" s="520"/>
      <c r="DX24" s="520"/>
      <c r="DY24" s="520"/>
      <c r="DZ24" s="520"/>
      <c r="EA24" s="520"/>
      <c r="EB24" s="520"/>
      <c r="EC24" s="520"/>
      <c r="ED24" s="520"/>
      <c r="EE24" s="520"/>
      <c r="EF24" s="520"/>
      <c r="EG24" s="520"/>
      <c r="EH24" s="520"/>
      <c r="EI24" s="520"/>
      <c r="EJ24" s="520"/>
      <c r="EK24" s="520"/>
      <c r="EL24" s="520"/>
      <c r="ER24" s="79"/>
      <c r="ES24" s="79"/>
      <c r="ET24" s="79"/>
      <c r="EU24" s="79"/>
      <c r="EX24" s="86" t="s">
        <v>258</v>
      </c>
      <c r="EZ24" s="502"/>
      <c r="FA24" s="503"/>
      <c r="FB24" s="503"/>
      <c r="FC24" s="503"/>
      <c r="FD24" s="503"/>
      <c r="FE24" s="503"/>
      <c r="FF24" s="503"/>
      <c r="FG24" s="503"/>
      <c r="FH24" s="503"/>
      <c r="FI24" s="503"/>
      <c r="FJ24" s="503"/>
      <c r="FK24" s="504"/>
    </row>
    <row r="25" spans="1:167" s="76" customFormat="1" ht="10.5" customHeight="1">
      <c r="A25" s="76" t="s">
        <v>130</v>
      </c>
      <c r="AO25" s="521" t="s">
        <v>415</v>
      </c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21"/>
      <c r="BO25" s="521"/>
      <c r="BP25" s="521"/>
      <c r="BQ25" s="521"/>
      <c r="BR25" s="521"/>
      <c r="BS25" s="521"/>
      <c r="BT25" s="521"/>
      <c r="BU25" s="521"/>
      <c r="BV25" s="521"/>
      <c r="BW25" s="521"/>
      <c r="BX25" s="521"/>
      <c r="BY25" s="521"/>
      <c r="BZ25" s="521"/>
      <c r="CA25" s="521"/>
      <c r="CB25" s="521"/>
      <c r="CC25" s="521"/>
      <c r="CD25" s="521"/>
      <c r="CE25" s="521"/>
      <c r="CF25" s="521"/>
      <c r="CG25" s="521"/>
      <c r="CH25" s="521"/>
      <c r="CI25" s="521"/>
      <c r="CJ25" s="521"/>
      <c r="CK25" s="521"/>
      <c r="CL25" s="521"/>
      <c r="CM25" s="521"/>
      <c r="CN25" s="521"/>
      <c r="CO25" s="521"/>
      <c r="CP25" s="521"/>
      <c r="CQ25" s="521"/>
      <c r="CR25" s="521"/>
      <c r="CS25" s="521"/>
      <c r="CT25" s="521"/>
      <c r="CU25" s="521"/>
      <c r="CV25" s="521"/>
      <c r="CW25" s="521"/>
      <c r="CX25" s="521"/>
      <c r="CY25" s="521"/>
      <c r="CZ25" s="521"/>
      <c r="DA25" s="521"/>
      <c r="DB25" s="521"/>
      <c r="DC25" s="521"/>
      <c r="DD25" s="521"/>
      <c r="DE25" s="521"/>
      <c r="DF25" s="521"/>
      <c r="DG25" s="521"/>
      <c r="DH25" s="521"/>
      <c r="DI25" s="521"/>
      <c r="DJ25" s="521"/>
      <c r="DK25" s="521"/>
      <c r="DL25" s="521"/>
      <c r="DM25" s="521"/>
      <c r="DN25" s="521"/>
      <c r="DO25" s="521"/>
      <c r="DP25" s="521"/>
      <c r="DQ25" s="521"/>
      <c r="DR25" s="521"/>
      <c r="DS25" s="521"/>
      <c r="DT25" s="521"/>
      <c r="DU25" s="521"/>
      <c r="DV25" s="521"/>
      <c r="DW25" s="521"/>
      <c r="DX25" s="521"/>
      <c r="DY25" s="521"/>
      <c r="DZ25" s="521"/>
      <c r="EA25" s="521"/>
      <c r="EB25" s="521"/>
      <c r="EC25" s="521"/>
      <c r="ED25" s="521"/>
      <c r="EE25" s="521"/>
      <c r="EF25" s="521"/>
      <c r="EG25" s="521"/>
      <c r="EH25" s="521"/>
      <c r="EI25" s="521"/>
      <c r="EJ25" s="521"/>
      <c r="EK25" s="521"/>
      <c r="EL25" s="521"/>
      <c r="ER25" s="79"/>
      <c r="ES25" s="79"/>
      <c r="ET25" s="79"/>
      <c r="EU25" s="79"/>
      <c r="EX25" s="79"/>
      <c r="EZ25" s="506"/>
      <c r="FA25" s="507"/>
      <c r="FB25" s="507"/>
      <c r="FC25" s="507"/>
      <c r="FD25" s="507"/>
      <c r="FE25" s="507"/>
      <c r="FF25" s="507"/>
      <c r="FG25" s="507"/>
      <c r="FH25" s="507"/>
      <c r="FI25" s="507"/>
      <c r="FJ25" s="507"/>
      <c r="FK25" s="508"/>
    </row>
    <row r="26" spans="1:167" s="76" customFormat="1" ht="10.5" customHeight="1">
      <c r="A26" s="76" t="s">
        <v>131</v>
      </c>
      <c r="AO26" s="520"/>
      <c r="AP26" s="520"/>
      <c r="AQ26" s="520"/>
      <c r="AR26" s="520"/>
      <c r="AS26" s="520"/>
      <c r="AT26" s="520"/>
      <c r="AU26" s="520"/>
      <c r="AV26" s="520"/>
      <c r="AW26" s="520"/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  <c r="BK26" s="520"/>
      <c r="BL26" s="520"/>
      <c r="BM26" s="520"/>
      <c r="BN26" s="520"/>
      <c r="BO26" s="520"/>
      <c r="BP26" s="520"/>
      <c r="BQ26" s="520"/>
      <c r="BR26" s="520"/>
      <c r="BS26" s="520"/>
      <c r="BT26" s="520"/>
      <c r="BU26" s="520"/>
      <c r="BV26" s="520"/>
      <c r="BW26" s="520"/>
      <c r="BX26" s="520"/>
      <c r="BY26" s="520"/>
      <c r="BZ26" s="520"/>
      <c r="CA26" s="520"/>
      <c r="CB26" s="520"/>
      <c r="CC26" s="520"/>
      <c r="CD26" s="520"/>
      <c r="CE26" s="520"/>
      <c r="CF26" s="520"/>
      <c r="CG26" s="520"/>
      <c r="CH26" s="520"/>
      <c r="CI26" s="520"/>
      <c r="CJ26" s="520"/>
      <c r="CK26" s="520"/>
      <c r="CL26" s="520"/>
      <c r="CM26" s="520"/>
      <c r="CN26" s="520"/>
      <c r="CO26" s="520"/>
      <c r="CP26" s="520"/>
      <c r="CQ26" s="520"/>
      <c r="CR26" s="520"/>
      <c r="CS26" s="520"/>
      <c r="CT26" s="520"/>
      <c r="CU26" s="520"/>
      <c r="CV26" s="520"/>
      <c r="CW26" s="520"/>
      <c r="CX26" s="520"/>
      <c r="CY26" s="520"/>
      <c r="CZ26" s="520"/>
      <c r="DA26" s="520"/>
      <c r="DB26" s="520"/>
      <c r="DC26" s="520"/>
      <c r="DD26" s="520"/>
      <c r="DE26" s="520"/>
      <c r="DF26" s="520"/>
      <c r="DG26" s="520"/>
      <c r="DH26" s="520"/>
      <c r="DI26" s="520"/>
      <c r="DJ26" s="520"/>
      <c r="DK26" s="520"/>
      <c r="DL26" s="520"/>
      <c r="DM26" s="520"/>
      <c r="DN26" s="520"/>
      <c r="DO26" s="520"/>
      <c r="DP26" s="520"/>
      <c r="DQ26" s="520"/>
      <c r="DR26" s="520"/>
      <c r="DS26" s="520"/>
      <c r="DT26" s="520"/>
      <c r="DU26" s="520"/>
      <c r="DV26" s="520"/>
      <c r="DW26" s="520"/>
      <c r="DX26" s="520"/>
      <c r="DY26" s="520"/>
      <c r="DZ26" s="520"/>
      <c r="EA26" s="520"/>
      <c r="EB26" s="520"/>
      <c r="EC26" s="520"/>
      <c r="ED26" s="520"/>
      <c r="EE26" s="520"/>
      <c r="EF26" s="520"/>
      <c r="EG26" s="520"/>
      <c r="EH26" s="520"/>
      <c r="EI26" s="520"/>
      <c r="EJ26" s="520"/>
      <c r="EK26" s="520"/>
      <c r="EL26" s="520"/>
      <c r="ER26" s="79"/>
      <c r="ES26" s="79"/>
      <c r="ET26" s="79"/>
      <c r="EU26" s="79"/>
      <c r="EX26" s="79" t="s">
        <v>259</v>
      </c>
      <c r="EZ26" s="522"/>
      <c r="FA26" s="523"/>
      <c r="FB26" s="523"/>
      <c r="FC26" s="523"/>
      <c r="FD26" s="523"/>
      <c r="FE26" s="523"/>
      <c r="FF26" s="523"/>
      <c r="FG26" s="523"/>
      <c r="FH26" s="523"/>
      <c r="FI26" s="523"/>
      <c r="FJ26" s="523"/>
      <c r="FK26" s="524"/>
    </row>
    <row r="27" spans="1:167" s="76" customFormat="1" ht="10.5" customHeight="1">
      <c r="A27" s="76" t="s">
        <v>130</v>
      </c>
      <c r="AO27" s="521" t="s">
        <v>426</v>
      </c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21"/>
      <c r="BZ27" s="521"/>
      <c r="CA27" s="521"/>
      <c r="CB27" s="521"/>
      <c r="CC27" s="521"/>
      <c r="CD27" s="521"/>
      <c r="CE27" s="521"/>
      <c r="CF27" s="521"/>
      <c r="CG27" s="521"/>
      <c r="CH27" s="521"/>
      <c r="CI27" s="521"/>
      <c r="CJ27" s="521"/>
      <c r="CK27" s="521"/>
      <c r="CL27" s="521"/>
      <c r="CM27" s="521"/>
      <c r="CN27" s="521"/>
      <c r="CO27" s="521"/>
      <c r="CP27" s="521"/>
      <c r="CQ27" s="521"/>
      <c r="CR27" s="521"/>
      <c r="CS27" s="521"/>
      <c r="CT27" s="521"/>
      <c r="CU27" s="521"/>
      <c r="CV27" s="521"/>
      <c r="CW27" s="521"/>
      <c r="CX27" s="521"/>
      <c r="CY27" s="521"/>
      <c r="CZ27" s="521"/>
      <c r="DA27" s="521"/>
      <c r="DB27" s="521"/>
      <c r="DC27" s="521"/>
      <c r="DD27" s="521"/>
      <c r="DE27" s="521"/>
      <c r="DF27" s="521"/>
      <c r="DG27" s="521"/>
      <c r="DH27" s="521"/>
      <c r="DI27" s="521"/>
      <c r="DJ27" s="521"/>
      <c r="DK27" s="521"/>
      <c r="DL27" s="521"/>
      <c r="DM27" s="521"/>
      <c r="DN27" s="521"/>
      <c r="DO27" s="521"/>
      <c r="DP27" s="521"/>
      <c r="DQ27" s="521"/>
      <c r="DR27" s="521"/>
      <c r="DS27" s="521"/>
      <c r="DT27" s="521"/>
      <c r="DU27" s="521"/>
      <c r="DV27" s="521"/>
      <c r="DW27" s="521"/>
      <c r="DX27" s="521"/>
      <c r="DY27" s="521"/>
      <c r="DZ27" s="521"/>
      <c r="EA27" s="521"/>
      <c r="EB27" s="521"/>
      <c r="EC27" s="521"/>
      <c r="ED27" s="521"/>
      <c r="EE27" s="521"/>
      <c r="EF27" s="521"/>
      <c r="EG27" s="521"/>
      <c r="EH27" s="521"/>
      <c r="EI27" s="521"/>
      <c r="EJ27" s="521"/>
      <c r="EK27" s="521"/>
      <c r="EL27" s="521"/>
      <c r="EN27" s="85"/>
      <c r="EO27" s="85"/>
      <c r="EP27" s="85"/>
      <c r="EQ27" s="85"/>
      <c r="ER27" s="86"/>
      <c r="ES27" s="86"/>
      <c r="ET27" s="86"/>
      <c r="EU27" s="86"/>
      <c r="EW27" s="85"/>
      <c r="EZ27" s="506" t="s">
        <v>414</v>
      </c>
      <c r="FA27" s="507"/>
      <c r="FB27" s="507"/>
      <c r="FC27" s="507"/>
      <c r="FD27" s="507"/>
      <c r="FE27" s="507"/>
      <c r="FF27" s="507"/>
      <c r="FG27" s="507"/>
      <c r="FH27" s="507"/>
      <c r="FI27" s="507"/>
      <c r="FJ27" s="507"/>
      <c r="FK27" s="508"/>
    </row>
    <row r="28" spans="1:167" s="76" customFormat="1" ht="10.5" customHeight="1">
      <c r="A28" s="76" t="s">
        <v>260</v>
      </c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0"/>
      <c r="BB28" s="520"/>
      <c r="BC28" s="520"/>
      <c r="BD28" s="520"/>
      <c r="BE28" s="520"/>
      <c r="BF28" s="520"/>
      <c r="BG28" s="520"/>
      <c r="BH28" s="520"/>
      <c r="BI28" s="520"/>
      <c r="BJ28" s="520"/>
      <c r="BK28" s="520"/>
      <c r="BL28" s="520"/>
      <c r="BM28" s="520"/>
      <c r="BN28" s="520"/>
      <c r="BO28" s="520"/>
      <c r="BP28" s="520"/>
      <c r="BQ28" s="520"/>
      <c r="BR28" s="520"/>
      <c r="BS28" s="520"/>
      <c r="BT28" s="520"/>
      <c r="BU28" s="520"/>
      <c r="BV28" s="520"/>
      <c r="BW28" s="520"/>
      <c r="BX28" s="520"/>
      <c r="BY28" s="520"/>
      <c r="BZ28" s="520"/>
      <c r="CA28" s="520"/>
      <c r="CB28" s="520"/>
      <c r="CC28" s="520"/>
      <c r="CD28" s="520"/>
      <c r="CE28" s="520"/>
      <c r="CF28" s="520"/>
      <c r="CG28" s="520"/>
      <c r="CH28" s="520"/>
      <c r="CI28" s="520"/>
      <c r="CJ28" s="520"/>
      <c r="CK28" s="520"/>
      <c r="CL28" s="520"/>
      <c r="CM28" s="520"/>
      <c r="CN28" s="520"/>
      <c r="CO28" s="520"/>
      <c r="CP28" s="520"/>
      <c r="CQ28" s="520"/>
      <c r="CR28" s="520"/>
      <c r="CS28" s="520"/>
      <c r="CT28" s="520"/>
      <c r="CU28" s="520"/>
      <c r="CV28" s="520"/>
      <c r="CW28" s="520"/>
      <c r="CX28" s="520"/>
      <c r="CY28" s="520"/>
      <c r="CZ28" s="520"/>
      <c r="DA28" s="520"/>
      <c r="DB28" s="520"/>
      <c r="DC28" s="520"/>
      <c r="DD28" s="520"/>
      <c r="DE28" s="520"/>
      <c r="DF28" s="520"/>
      <c r="DG28" s="520"/>
      <c r="DH28" s="520"/>
      <c r="DI28" s="520"/>
      <c r="DJ28" s="520"/>
      <c r="DK28" s="520"/>
      <c r="DL28" s="520"/>
      <c r="DM28" s="520"/>
      <c r="DN28" s="520"/>
      <c r="DO28" s="520"/>
      <c r="DP28" s="520"/>
      <c r="DQ28" s="520"/>
      <c r="DR28" s="520"/>
      <c r="DS28" s="520"/>
      <c r="DT28" s="520"/>
      <c r="DU28" s="520"/>
      <c r="DV28" s="520"/>
      <c r="DW28" s="520"/>
      <c r="DX28" s="520"/>
      <c r="DY28" s="520"/>
      <c r="DZ28" s="520"/>
      <c r="EA28" s="520"/>
      <c r="EB28" s="520"/>
      <c r="EC28" s="520"/>
      <c r="ED28" s="520"/>
      <c r="EE28" s="520"/>
      <c r="EF28" s="520"/>
      <c r="EG28" s="520"/>
      <c r="EH28" s="520"/>
      <c r="EI28" s="520"/>
      <c r="EJ28" s="520"/>
      <c r="EK28" s="520"/>
      <c r="EL28" s="520"/>
      <c r="EN28" s="85"/>
      <c r="EO28" s="85"/>
      <c r="EP28" s="85"/>
      <c r="EQ28" s="85"/>
      <c r="ER28" s="86"/>
      <c r="ES28" s="86"/>
      <c r="ET28" s="86"/>
      <c r="EU28" s="86"/>
      <c r="EW28" s="85"/>
      <c r="EX28" s="79" t="s">
        <v>125</v>
      </c>
      <c r="EZ28" s="509"/>
      <c r="FA28" s="488"/>
      <c r="FB28" s="488"/>
      <c r="FC28" s="488"/>
      <c r="FD28" s="488"/>
      <c r="FE28" s="488"/>
      <c r="FF28" s="488"/>
      <c r="FG28" s="488"/>
      <c r="FH28" s="488"/>
      <c r="FI28" s="488"/>
      <c r="FJ28" s="488"/>
      <c r="FK28" s="510"/>
    </row>
    <row r="29" spans="1:167" s="76" customFormat="1" ht="10.5" customHeight="1">
      <c r="A29" s="76" t="s">
        <v>261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5"/>
      <c r="EK29" s="85"/>
      <c r="EL29" s="85"/>
      <c r="EM29" s="85"/>
      <c r="EN29" s="85"/>
      <c r="EO29" s="85"/>
      <c r="EP29" s="85"/>
      <c r="EQ29" s="85"/>
      <c r="ER29" s="86"/>
      <c r="ES29" s="86"/>
      <c r="ET29" s="86"/>
      <c r="EU29" s="86"/>
      <c r="EW29" s="85"/>
      <c r="EX29" s="79" t="s">
        <v>129</v>
      </c>
      <c r="EZ29" s="522"/>
      <c r="FA29" s="523"/>
      <c r="FB29" s="523"/>
      <c r="FC29" s="523"/>
      <c r="FD29" s="523"/>
      <c r="FE29" s="523"/>
      <c r="FF29" s="523"/>
      <c r="FG29" s="523"/>
      <c r="FH29" s="523"/>
      <c r="FI29" s="523"/>
      <c r="FJ29" s="523"/>
      <c r="FK29" s="524"/>
    </row>
    <row r="30" spans="12:167" s="76" customFormat="1" ht="10.5" customHeight="1" thickBot="1"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5"/>
      <c r="EK30" s="85"/>
      <c r="EL30" s="85"/>
      <c r="EM30" s="85"/>
      <c r="EN30" s="85"/>
      <c r="EO30" s="85"/>
      <c r="EP30" s="85"/>
      <c r="EQ30" s="85"/>
      <c r="ER30" s="86"/>
      <c r="ES30" s="86"/>
      <c r="ET30" s="86"/>
      <c r="EU30" s="86"/>
      <c r="EW30" s="85"/>
      <c r="EX30" s="79" t="s">
        <v>262</v>
      </c>
      <c r="EZ30" s="525" t="s">
        <v>315</v>
      </c>
      <c r="FA30" s="526"/>
      <c r="FB30" s="526"/>
      <c r="FC30" s="526"/>
      <c r="FD30" s="526"/>
      <c r="FE30" s="526"/>
      <c r="FF30" s="526"/>
      <c r="FG30" s="526"/>
      <c r="FH30" s="526"/>
      <c r="FI30" s="526"/>
      <c r="FJ30" s="526"/>
      <c r="FK30" s="527"/>
    </row>
    <row r="31" spans="12:167" s="75" customFormat="1" ht="10.5" customHeight="1" thickBot="1">
      <c r="L31" s="486" t="s">
        <v>263</v>
      </c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1"/>
      <c r="EK31" s="91"/>
      <c r="EL31" s="91"/>
      <c r="EM31" s="91"/>
      <c r="EN31" s="91"/>
      <c r="EO31" s="91"/>
      <c r="EP31" s="91"/>
      <c r="EQ31" s="91"/>
      <c r="ER31" s="92"/>
      <c r="ES31" s="92"/>
      <c r="ET31" s="92"/>
      <c r="EU31" s="92"/>
      <c r="EW31" s="91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</row>
    <row r="32" spans="50:167" s="76" customFormat="1" ht="12" thickBot="1">
      <c r="AX32" s="94"/>
      <c r="AY32" s="94"/>
      <c r="AZ32" s="94"/>
      <c r="BA32" s="94"/>
      <c r="BB32" s="94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CB32" s="89"/>
      <c r="CC32" s="89"/>
      <c r="CD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I32" s="89"/>
      <c r="EL32" s="86" t="s">
        <v>11</v>
      </c>
      <c r="EN32" s="528"/>
      <c r="EO32" s="529"/>
      <c r="EP32" s="529"/>
      <c r="EQ32" s="529"/>
      <c r="ER32" s="529"/>
      <c r="ES32" s="529"/>
      <c r="ET32" s="529"/>
      <c r="EU32" s="529"/>
      <c r="EV32" s="529"/>
      <c r="EW32" s="529"/>
      <c r="EX32" s="529"/>
      <c r="EY32" s="529"/>
      <c r="EZ32" s="529"/>
      <c r="FA32" s="529"/>
      <c r="FB32" s="529"/>
      <c r="FC32" s="529"/>
      <c r="FD32" s="529"/>
      <c r="FE32" s="529"/>
      <c r="FF32" s="529"/>
      <c r="FG32" s="529"/>
      <c r="FH32" s="529"/>
      <c r="FI32" s="529"/>
      <c r="FJ32" s="529"/>
      <c r="FK32" s="530"/>
    </row>
    <row r="33" spans="1:167" s="76" customFormat="1" ht="4.5" customHeight="1">
      <c r="A33" s="87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5"/>
      <c r="EK33" s="85"/>
      <c r="EL33" s="85"/>
      <c r="EM33" s="85"/>
      <c r="EN33" s="85"/>
      <c r="EO33" s="85"/>
      <c r="EP33" s="85"/>
      <c r="EQ33" s="85"/>
      <c r="ER33" s="86"/>
      <c r="ES33" s="86"/>
      <c r="ET33" s="86"/>
      <c r="EU33" s="86"/>
      <c r="EW33" s="8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</row>
    <row r="34" spans="1:167" s="76" customFormat="1" ht="10.5" customHeight="1">
      <c r="A34" s="531" t="s">
        <v>264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2"/>
      <c r="AO34" s="537" t="s">
        <v>265</v>
      </c>
      <c r="AP34" s="538"/>
      <c r="AQ34" s="538"/>
      <c r="AR34" s="538"/>
      <c r="AS34" s="538"/>
      <c r="AT34" s="538"/>
      <c r="AU34" s="538"/>
      <c r="AV34" s="538"/>
      <c r="AW34" s="538"/>
      <c r="AX34" s="538"/>
      <c r="AY34" s="539" t="s">
        <v>266</v>
      </c>
      <c r="AZ34" s="540"/>
      <c r="BA34" s="540"/>
      <c r="BB34" s="540"/>
      <c r="BC34" s="540"/>
      <c r="BD34" s="540"/>
      <c r="BE34" s="540"/>
      <c r="BF34" s="540"/>
      <c r="BG34" s="540"/>
      <c r="BH34" s="540"/>
      <c r="BI34" s="541" t="s">
        <v>267</v>
      </c>
      <c r="BJ34" s="542"/>
      <c r="BK34" s="542"/>
      <c r="BL34" s="542"/>
      <c r="BM34" s="542"/>
      <c r="BN34" s="542"/>
      <c r="BO34" s="542"/>
      <c r="BP34" s="542"/>
      <c r="BQ34" s="542"/>
      <c r="BR34" s="542"/>
      <c r="BS34" s="542"/>
      <c r="BT34" s="542"/>
      <c r="BU34" s="542"/>
      <c r="BV34" s="542"/>
      <c r="BW34" s="542"/>
      <c r="BX34" s="542"/>
      <c r="BY34" s="542"/>
      <c r="BZ34" s="542"/>
      <c r="CA34" s="542"/>
      <c r="CB34" s="542"/>
      <c r="CC34" s="542"/>
      <c r="CD34" s="542"/>
      <c r="CE34" s="542"/>
      <c r="CF34" s="542"/>
      <c r="CG34" s="542"/>
      <c r="CH34" s="542"/>
      <c r="CI34" s="542"/>
      <c r="CJ34" s="542"/>
      <c r="CK34" s="542"/>
      <c r="CL34" s="542"/>
      <c r="CM34" s="543"/>
      <c r="CN34" s="544" t="s">
        <v>268</v>
      </c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5"/>
      <c r="DA34" s="545"/>
      <c r="DB34" s="545"/>
      <c r="DC34" s="545"/>
      <c r="DD34" s="545"/>
      <c r="DE34" s="545"/>
      <c r="DF34" s="545"/>
      <c r="DG34" s="545"/>
      <c r="DH34" s="545"/>
      <c r="DI34" s="545"/>
      <c r="DJ34" s="545"/>
      <c r="DK34" s="545"/>
      <c r="DL34" s="545"/>
      <c r="DM34" s="545"/>
      <c r="DN34" s="545"/>
      <c r="DO34" s="546"/>
      <c r="DP34" s="553" t="s">
        <v>269</v>
      </c>
      <c r="DQ34" s="531"/>
      <c r="DR34" s="531"/>
      <c r="DS34" s="531"/>
      <c r="DT34" s="531"/>
      <c r="DU34" s="531"/>
      <c r="DV34" s="531"/>
      <c r="DW34" s="531"/>
      <c r="DX34" s="531"/>
      <c r="DY34" s="531"/>
      <c r="DZ34" s="531"/>
      <c r="EA34" s="531"/>
      <c r="EB34" s="531"/>
      <c r="EC34" s="531"/>
      <c r="ED34" s="531"/>
      <c r="EE34" s="531"/>
      <c r="EF34" s="531"/>
      <c r="EG34" s="531"/>
      <c r="EH34" s="531"/>
      <c r="EI34" s="531"/>
      <c r="EJ34" s="531"/>
      <c r="EK34" s="531"/>
      <c r="EL34" s="531"/>
      <c r="EM34" s="531"/>
      <c r="EN34" s="531"/>
      <c r="EO34" s="531"/>
      <c r="EP34" s="531"/>
      <c r="EQ34" s="531"/>
      <c r="ER34" s="531"/>
      <c r="ES34" s="531"/>
      <c r="ET34" s="531"/>
      <c r="EU34" s="531"/>
      <c r="EV34" s="531"/>
      <c r="EW34" s="531"/>
      <c r="EX34" s="531"/>
      <c r="EY34" s="531"/>
      <c r="EZ34" s="531"/>
      <c r="FA34" s="531"/>
      <c r="FB34" s="531"/>
      <c r="FC34" s="531"/>
      <c r="FD34" s="531"/>
      <c r="FE34" s="531"/>
      <c r="FF34" s="531"/>
      <c r="FG34" s="531"/>
      <c r="FH34" s="531"/>
      <c r="FI34" s="531"/>
      <c r="FJ34" s="531"/>
      <c r="FK34" s="531"/>
    </row>
    <row r="35" spans="1:167" s="76" customFormat="1" ht="10.5" customHeight="1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4"/>
      <c r="AO35" s="537"/>
      <c r="AP35" s="538"/>
      <c r="AQ35" s="538"/>
      <c r="AR35" s="538"/>
      <c r="AS35" s="538"/>
      <c r="AT35" s="538"/>
      <c r="AU35" s="538"/>
      <c r="AV35" s="538"/>
      <c r="AW35" s="538"/>
      <c r="AX35" s="538"/>
      <c r="AY35" s="539"/>
      <c r="AZ35" s="540"/>
      <c r="BA35" s="540"/>
      <c r="BB35" s="540"/>
      <c r="BC35" s="540"/>
      <c r="BD35" s="540"/>
      <c r="BE35" s="540"/>
      <c r="BF35" s="540"/>
      <c r="BG35" s="540"/>
      <c r="BH35" s="540"/>
      <c r="BI35" s="558" t="s">
        <v>270</v>
      </c>
      <c r="BJ35" s="493"/>
      <c r="BK35" s="493"/>
      <c r="BL35" s="493"/>
      <c r="BM35" s="493"/>
      <c r="BN35" s="493"/>
      <c r="BO35" s="493"/>
      <c r="BP35" s="493"/>
      <c r="BQ35" s="493"/>
      <c r="BR35" s="493"/>
      <c r="BS35" s="493"/>
      <c r="BT35" s="493"/>
      <c r="BU35" s="493"/>
      <c r="BV35" s="493"/>
      <c r="BW35" s="493"/>
      <c r="BX35" s="493"/>
      <c r="BY35" s="493"/>
      <c r="BZ35" s="493"/>
      <c r="CA35" s="493"/>
      <c r="CB35" s="493"/>
      <c r="CC35" s="493"/>
      <c r="CD35" s="493"/>
      <c r="CE35" s="493"/>
      <c r="CF35" s="493"/>
      <c r="CG35" s="493"/>
      <c r="CH35" s="493"/>
      <c r="CI35" s="493"/>
      <c r="CJ35" s="493"/>
      <c r="CK35" s="493"/>
      <c r="CL35" s="493"/>
      <c r="CM35" s="559"/>
      <c r="CN35" s="547"/>
      <c r="CO35" s="548"/>
      <c r="CP35" s="548"/>
      <c r="CQ35" s="548"/>
      <c r="CR35" s="548"/>
      <c r="CS35" s="548"/>
      <c r="CT35" s="548"/>
      <c r="CU35" s="548"/>
      <c r="CV35" s="548"/>
      <c r="CW35" s="548"/>
      <c r="CX35" s="548"/>
      <c r="CY35" s="548"/>
      <c r="CZ35" s="548"/>
      <c r="DA35" s="548"/>
      <c r="DB35" s="548"/>
      <c r="DC35" s="548"/>
      <c r="DD35" s="548"/>
      <c r="DE35" s="548"/>
      <c r="DF35" s="548"/>
      <c r="DG35" s="548"/>
      <c r="DH35" s="548"/>
      <c r="DI35" s="548"/>
      <c r="DJ35" s="548"/>
      <c r="DK35" s="548"/>
      <c r="DL35" s="548"/>
      <c r="DM35" s="548"/>
      <c r="DN35" s="548"/>
      <c r="DO35" s="549"/>
      <c r="DP35" s="554"/>
      <c r="DQ35" s="533"/>
      <c r="DR35" s="533"/>
      <c r="DS35" s="533"/>
      <c r="DT35" s="533"/>
      <c r="DU35" s="533"/>
      <c r="DV35" s="533"/>
      <c r="DW35" s="533"/>
      <c r="DX35" s="533"/>
      <c r="DY35" s="533"/>
      <c r="DZ35" s="533"/>
      <c r="EA35" s="533"/>
      <c r="EB35" s="533"/>
      <c r="EC35" s="533"/>
      <c r="ED35" s="533"/>
      <c r="EE35" s="533"/>
      <c r="EF35" s="533"/>
      <c r="EG35" s="533"/>
      <c r="EH35" s="533"/>
      <c r="EI35" s="533"/>
      <c r="EJ35" s="533"/>
      <c r="EK35" s="533"/>
      <c r="EL35" s="533"/>
      <c r="EM35" s="533"/>
      <c r="EN35" s="533"/>
      <c r="EO35" s="533"/>
      <c r="EP35" s="533"/>
      <c r="EQ35" s="533"/>
      <c r="ER35" s="533"/>
      <c r="ES35" s="533"/>
      <c r="ET35" s="533"/>
      <c r="EU35" s="533"/>
      <c r="EV35" s="533"/>
      <c r="EW35" s="533"/>
      <c r="EX35" s="533"/>
      <c r="EY35" s="533"/>
      <c r="EZ35" s="533"/>
      <c r="FA35" s="533"/>
      <c r="FB35" s="533"/>
      <c r="FC35" s="533"/>
      <c r="FD35" s="533"/>
      <c r="FE35" s="533"/>
      <c r="FF35" s="533"/>
      <c r="FG35" s="533"/>
      <c r="FH35" s="533"/>
      <c r="FI35" s="533"/>
      <c r="FJ35" s="533"/>
      <c r="FK35" s="533"/>
    </row>
    <row r="36" spans="1:167" s="98" customFormat="1" ht="10.5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533"/>
      <c r="AE36" s="533"/>
      <c r="AF36" s="533"/>
      <c r="AG36" s="533"/>
      <c r="AH36" s="533"/>
      <c r="AI36" s="533"/>
      <c r="AJ36" s="533"/>
      <c r="AK36" s="533"/>
      <c r="AL36" s="533"/>
      <c r="AM36" s="533"/>
      <c r="AN36" s="534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  <c r="AY36" s="540"/>
      <c r="AZ36" s="540"/>
      <c r="BA36" s="540"/>
      <c r="BB36" s="540"/>
      <c r="BC36" s="540"/>
      <c r="BD36" s="540"/>
      <c r="BE36" s="540"/>
      <c r="BF36" s="540"/>
      <c r="BG36" s="540"/>
      <c r="BH36" s="540"/>
      <c r="BI36" s="9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9" t="s">
        <v>271</v>
      </c>
      <c r="CB36" s="491"/>
      <c r="CC36" s="491"/>
      <c r="CD36" s="491"/>
      <c r="CE36" s="76" t="s">
        <v>119</v>
      </c>
      <c r="CF36" s="76"/>
      <c r="CG36" s="76"/>
      <c r="CH36" s="76"/>
      <c r="CI36" s="76"/>
      <c r="CJ36" s="76"/>
      <c r="CK36" s="76"/>
      <c r="CL36" s="76"/>
      <c r="CM36" s="97"/>
      <c r="CN36" s="547"/>
      <c r="CO36" s="548"/>
      <c r="CP36" s="548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8"/>
      <c r="DB36" s="548"/>
      <c r="DC36" s="548"/>
      <c r="DD36" s="548"/>
      <c r="DE36" s="548"/>
      <c r="DF36" s="548"/>
      <c r="DG36" s="548"/>
      <c r="DH36" s="548"/>
      <c r="DI36" s="548"/>
      <c r="DJ36" s="548"/>
      <c r="DK36" s="548"/>
      <c r="DL36" s="548"/>
      <c r="DM36" s="548"/>
      <c r="DN36" s="548"/>
      <c r="DO36" s="549"/>
      <c r="DP36" s="554"/>
      <c r="DQ36" s="533"/>
      <c r="DR36" s="533"/>
      <c r="DS36" s="533"/>
      <c r="DT36" s="533"/>
      <c r="DU36" s="533"/>
      <c r="DV36" s="533"/>
      <c r="DW36" s="533"/>
      <c r="DX36" s="533"/>
      <c r="DY36" s="533"/>
      <c r="DZ36" s="533"/>
      <c r="EA36" s="533"/>
      <c r="EB36" s="533"/>
      <c r="EC36" s="533"/>
      <c r="ED36" s="533"/>
      <c r="EE36" s="533"/>
      <c r="EF36" s="533"/>
      <c r="EG36" s="533"/>
      <c r="EH36" s="533"/>
      <c r="EI36" s="533"/>
      <c r="EJ36" s="533"/>
      <c r="EK36" s="533"/>
      <c r="EL36" s="533"/>
      <c r="EM36" s="533"/>
      <c r="EN36" s="533"/>
      <c r="EO36" s="533"/>
      <c r="EP36" s="533"/>
      <c r="EQ36" s="533"/>
      <c r="ER36" s="533"/>
      <c r="ES36" s="533"/>
      <c r="ET36" s="533"/>
      <c r="EU36" s="533"/>
      <c r="EV36" s="533"/>
      <c r="EW36" s="533"/>
      <c r="EX36" s="533"/>
      <c r="EY36" s="533"/>
      <c r="EZ36" s="533"/>
      <c r="FA36" s="533"/>
      <c r="FB36" s="533"/>
      <c r="FC36" s="533"/>
      <c r="FD36" s="533"/>
      <c r="FE36" s="533"/>
      <c r="FF36" s="533"/>
      <c r="FG36" s="533"/>
      <c r="FH36" s="533"/>
      <c r="FI36" s="533"/>
      <c r="FJ36" s="533"/>
      <c r="FK36" s="533"/>
    </row>
    <row r="37" spans="1:167" s="98" customFormat="1" ht="3" customHeight="1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4"/>
      <c r="AO37" s="538"/>
      <c r="AP37" s="538"/>
      <c r="AQ37" s="538"/>
      <c r="AR37" s="538"/>
      <c r="AS37" s="538"/>
      <c r="AT37" s="538"/>
      <c r="AU37" s="538"/>
      <c r="AV37" s="538"/>
      <c r="AW37" s="538"/>
      <c r="AX37" s="538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99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1"/>
      <c r="CN37" s="550"/>
      <c r="CO37" s="551"/>
      <c r="CP37" s="551"/>
      <c r="CQ37" s="551"/>
      <c r="CR37" s="551"/>
      <c r="CS37" s="551"/>
      <c r="CT37" s="551"/>
      <c r="CU37" s="551"/>
      <c r="CV37" s="551"/>
      <c r="CW37" s="551"/>
      <c r="CX37" s="551"/>
      <c r="CY37" s="551"/>
      <c r="CZ37" s="551"/>
      <c r="DA37" s="551"/>
      <c r="DB37" s="551"/>
      <c r="DC37" s="551"/>
      <c r="DD37" s="551"/>
      <c r="DE37" s="551"/>
      <c r="DF37" s="551"/>
      <c r="DG37" s="551"/>
      <c r="DH37" s="551"/>
      <c r="DI37" s="551"/>
      <c r="DJ37" s="551"/>
      <c r="DK37" s="551"/>
      <c r="DL37" s="551"/>
      <c r="DM37" s="551"/>
      <c r="DN37" s="551"/>
      <c r="DO37" s="552"/>
      <c r="DP37" s="555"/>
      <c r="DQ37" s="535"/>
      <c r="DR37" s="535"/>
      <c r="DS37" s="535"/>
      <c r="DT37" s="535"/>
      <c r="DU37" s="535"/>
      <c r="DV37" s="535"/>
      <c r="DW37" s="535"/>
      <c r="DX37" s="535"/>
      <c r="DY37" s="535"/>
      <c r="DZ37" s="535"/>
      <c r="EA37" s="535"/>
      <c r="EB37" s="535"/>
      <c r="EC37" s="535"/>
      <c r="ED37" s="535"/>
      <c r="EE37" s="535"/>
      <c r="EF37" s="535"/>
      <c r="EG37" s="535"/>
      <c r="EH37" s="535"/>
      <c r="EI37" s="535"/>
      <c r="EJ37" s="535"/>
      <c r="EK37" s="535"/>
      <c r="EL37" s="535"/>
      <c r="EM37" s="535"/>
      <c r="EN37" s="535"/>
      <c r="EO37" s="535"/>
      <c r="EP37" s="535"/>
      <c r="EQ37" s="535"/>
      <c r="ER37" s="535"/>
      <c r="ES37" s="535"/>
      <c r="ET37" s="535"/>
      <c r="EU37" s="535"/>
      <c r="EV37" s="535"/>
      <c r="EW37" s="535"/>
      <c r="EX37" s="535"/>
      <c r="EY37" s="535"/>
      <c r="EZ37" s="535"/>
      <c r="FA37" s="535"/>
      <c r="FB37" s="535"/>
      <c r="FC37" s="535"/>
      <c r="FD37" s="535"/>
      <c r="FE37" s="535"/>
      <c r="FF37" s="535"/>
      <c r="FG37" s="535"/>
      <c r="FH37" s="535"/>
      <c r="FI37" s="535"/>
      <c r="FJ37" s="535"/>
      <c r="FK37" s="535"/>
    </row>
    <row r="38" spans="1:167" s="98" customFormat="1" ht="14.25" customHeight="1">
      <c r="A38" s="535"/>
      <c r="B38" s="535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6"/>
      <c r="AO38" s="538"/>
      <c r="AP38" s="538"/>
      <c r="AQ38" s="538"/>
      <c r="AR38" s="538"/>
      <c r="AS38" s="538"/>
      <c r="AT38" s="538"/>
      <c r="AU38" s="538"/>
      <c r="AV38" s="538"/>
      <c r="AW38" s="538"/>
      <c r="AX38" s="538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60" t="s">
        <v>272</v>
      </c>
      <c r="BJ38" s="560"/>
      <c r="BK38" s="560"/>
      <c r="BL38" s="560"/>
      <c r="BM38" s="560"/>
      <c r="BN38" s="560"/>
      <c r="BO38" s="560"/>
      <c r="BP38" s="560"/>
      <c r="BQ38" s="560"/>
      <c r="BR38" s="560"/>
      <c r="BS38" s="560" t="s">
        <v>273</v>
      </c>
      <c r="BT38" s="560"/>
      <c r="BU38" s="560"/>
      <c r="BV38" s="560"/>
      <c r="BW38" s="560"/>
      <c r="BX38" s="560"/>
      <c r="BY38" s="560"/>
      <c r="BZ38" s="560"/>
      <c r="CA38" s="560"/>
      <c r="CB38" s="560"/>
      <c r="CC38" s="560"/>
      <c r="CD38" s="560"/>
      <c r="CE38" s="560"/>
      <c r="CF38" s="560"/>
      <c r="CG38" s="560"/>
      <c r="CH38" s="560"/>
      <c r="CI38" s="560"/>
      <c r="CJ38" s="560"/>
      <c r="CK38" s="560"/>
      <c r="CL38" s="560"/>
      <c r="CM38" s="560"/>
      <c r="CN38" s="561" t="s">
        <v>272</v>
      </c>
      <c r="CO38" s="562"/>
      <c r="CP38" s="562"/>
      <c r="CQ38" s="562"/>
      <c r="CR38" s="562"/>
      <c r="CS38" s="562"/>
      <c r="CT38" s="562"/>
      <c r="CU38" s="562"/>
      <c r="CV38" s="562"/>
      <c r="CW38" s="562"/>
      <c r="CX38" s="562"/>
      <c r="CY38" s="562"/>
      <c r="CZ38" s="562"/>
      <c r="DA38" s="563"/>
      <c r="DB38" s="561" t="s">
        <v>273</v>
      </c>
      <c r="DC38" s="562"/>
      <c r="DD38" s="562"/>
      <c r="DE38" s="562"/>
      <c r="DF38" s="562"/>
      <c r="DG38" s="562"/>
      <c r="DH38" s="562"/>
      <c r="DI38" s="562"/>
      <c r="DJ38" s="562"/>
      <c r="DK38" s="562"/>
      <c r="DL38" s="562"/>
      <c r="DM38" s="562"/>
      <c r="DN38" s="562"/>
      <c r="DO38" s="563"/>
      <c r="DP38" s="560" t="s">
        <v>274</v>
      </c>
      <c r="DQ38" s="560"/>
      <c r="DR38" s="560"/>
      <c r="DS38" s="560"/>
      <c r="DT38" s="560"/>
      <c r="DU38" s="560"/>
      <c r="DV38" s="560"/>
      <c r="DW38" s="560"/>
      <c r="DX38" s="560"/>
      <c r="DY38" s="560"/>
      <c r="DZ38" s="560"/>
      <c r="EA38" s="560"/>
      <c r="EB38" s="560"/>
      <c r="EC38" s="560"/>
      <c r="ED38" s="560"/>
      <c r="EE38" s="560"/>
      <c r="EF38" s="560"/>
      <c r="EG38" s="560"/>
      <c r="EH38" s="560"/>
      <c r="EI38" s="560"/>
      <c r="EJ38" s="560"/>
      <c r="EK38" s="560"/>
      <c r="EL38" s="560"/>
      <c r="EM38" s="560"/>
      <c r="EN38" s="560" t="s">
        <v>275</v>
      </c>
      <c r="EO38" s="560"/>
      <c r="EP38" s="560"/>
      <c r="EQ38" s="560"/>
      <c r="ER38" s="560"/>
      <c r="ES38" s="560"/>
      <c r="ET38" s="560"/>
      <c r="EU38" s="560"/>
      <c r="EV38" s="560"/>
      <c r="EW38" s="560"/>
      <c r="EX38" s="560"/>
      <c r="EY38" s="560"/>
      <c r="EZ38" s="560"/>
      <c r="FA38" s="560"/>
      <c r="FB38" s="560"/>
      <c r="FC38" s="560"/>
      <c r="FD38" s="560"/>
      <c r="FE38" s="560"/>
      <c r="FF38" s="560"/>
      <c r="FG38" s="560"/>
      <c r="FH38" s="560"/>
      <c r="FI38" s="560"/>
      <c r="FJ38" s="560"/>
      <c r="FK38" s="561"/>
    </row>
    <row r="39" spans="1:167" s="76" customFormat="1" ht="10.5" customHeight="1" thickBot="1">
      <c r="A39" s="562">
        <v>1</v>
      </c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3"/>
      <c r="AO39" s="566">
        <v>2</v>
      </c>
      <c r="AP39" s="566"/>
      <c r="AQ39" s="566"/>
      <c r="AR39" s="566"/>
      <c r="AS39" s="566"/>
      <c r="AT39" s="566"/>
      <c r="AU39" s="566"/>
      <c r="AV39" s="566"/>
      <c r="AW39" s="566"/>
      <c r="AX39" s="566"/>
      <c r="AY39" s="566">
        <v>3</v>
      </c>
      <c r="AZ39" s="566"/>
      <c r="BA39" s="566"/>
      <c r="BB39" s="566"/>
      <c r="BC39" s="566"/>
      <c r="BD39" s="566"/>
      <c r="BE39" s="566"/>
      <c r="BF39" s="566"/>
      <c r="BG39" s="566"/>
      <c r="BH39" s="566"/>
      <c r="BI39" s="556">
        <v>4</v>
      </c>
      <c r="BJ39" s="556"/>
      <c r="BK39" s="556"/>
      <c r="BL39" s="556"/>
      <c r="BM39" s="556"/>
      <c r="BN39" s="556"/>
      <c r="BO39" s="556"/>
      <c r="BP39" s="556"/>
      <c r="BQ39" s="556"/>
      <c r="BR39" s="556"/>
      <c r="BS39" s="566">
        <v>5</v>
      </c>
      <c r="BT39" s="566"/>
      <c r="BU39" s="566"/>
      <c r="BV39" s="566"/>
      <c r="BW39" s="566"/>
      <c r="BX39" s="566"/>
      <c r="BY39" s="566"/>
      <c r="BZ39" s="566"/>
      <c r="CA39" s="566"/>
      <c r="CB39" s="566"/>
      <c r="CC39" s="566"/>
      <c r="CD39" s="566"/>
      <c r="CE39" s="566"/>
      <c r="CF39" s="566"/>
      <c r="CG39" s="566"/>
      <c r="CH39" s="566"/>
      <c r="CI39" s="566"/>
      <c r="CJ39" s="566"/>
      <c r="CK39" s="566"/>
      <c r="CL39" s="566"/>
      <c r="CM39" s="566"/>
      <c r="CN39" s="556">
        <v>6</v>
      </c>
      <c r="CO39" s="556"/>
      <c r="CP39" s="556"/>
      <c r="CQ39" s="556"/>
      <c r="CR39" s="556"/>
      <c r="CS39" s="556"/>
      <c r="CT39" s="556"/>
      <c r="CU39" s="556"/>
      <c r="CV39" s="556"/>
      <c r="CW39" s="556"/>
      <c r="CX39" s="556"/>
      <c r="CY39" s="556"/>
      <c r="CZ39" s="556"/>
      <c r="DA39" s="556"/>
      <c r="DB39" s="556">
        <v>7</v>
      </c>
      <c r="DC39" s="556"/>
      <c r="DD39" s="556"/>
      <c r="DE39" s="556"/>
      <c r="DF39" s="556"/>
      <c r="DG39" s="556"/>
      <c r="DH39" s="556"/>
      <c r="DI39" s="556"/>
      <c r="DJ39" s="556"/>
      <c r="DK39" s="556"/>
      <c r="DL39" s="556"/>
      <c r="DM39" s="556"/>
      <c r="DN39" s="556"/>
      <c r="DO39" s="556"/>
      <c r="DP39" s="556">
        <v>8</v>
      </c>
      <c r="DQ39" s="556"/>
      <c r="DR39" s="556"/>
      <c r="DS39" s="556"/>
      <c r="DT39" s="556"/>
      <c r="DU39" s="556"/>
      <c r="DV39" s="556"/>
      <c r="DW39" s="556"/>
      <c r="DX39" s="556"/>
      <c r="DY39" s="556"/>
      <c r="DZ39" s="556"/>
      <c r="EA39" s="556"/>
      <c r="EB39" s="556"/>
      <c r="EC39" s="556"/>
      <c r="ED39" s="556"/>
      <c r="EE39" s="556"/>
      <c r="EF39" s="556"/>
      <c r="EG39" s="556"/>
      <c r="EH39" s="556"/>
      <c r="EI39" s="556"/>
      <c r="EJ39" s="556"/>
      <c r="EK39" s="556"/>
      <c r="EL39" s="556"/>
      <c r="EM39" s="556"/>
      <c r="EN39" s="556">
        <v>9</v>
      </c>
      <c r="EO39" s="556"/>
      <c r="EP39" s="556"/>
      <c r="EQ39" s="556"/>
      <c r="ER39" s="556"/>
      <c r="ES39" s="556"/>
      <c r="ET39" s="556"/>
      <c r="EU39" s="556"/>
      <c r="EV39" s="556"/>
      <c r="EW39" s="556"/>
      <c r="EX39" s="556"/>
      <c r="EY39" s="556"/>
      <c r="EZ39" s="556"/>
      <c r="FA39" s="556"/>
      <c r="FB39" s="556"/>
      <c r="FC39" s="556"/>
      <c r="FD39" s="556"/>
      <c r="FE39" s="556"/>
      <c r="FF39" s="556"/>
      <c r="FG39" s="556"/>
      <c r="FH39" s="556"/>
      <c r="FI39" s="556"/>
      <c r="FJ39" s="556"/>
      <c r="FK39" s="557"/>
    </row>
    <row r="40" spans="1:167" s="76" customFormat="1" ht="72.75" customHeight="1" hidden="1" thickBot="1">
      <c r="A40" s="604" t="s">
        <v>608</v>
      </c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5"/>
      <c r="AO40" s="606" t="s">
        <v>609</v>
      </c>
      <c r="AP40" s="606"/>
      <c r="AQ40" s="606"/>
      <c r="AR40" s="606"/>
      <c r="AS40" s="606"/>
      <c r="AT40" s="606"/>
      <c r="AU40" s="606"/>
      <c r="AV40" s="606"/>
      <c r="AW40" s="606"/>
      <c r="AX40" s="606"/>
      <c r="AY40" s="606" t="s">
        <v>607</v>
      </c>
      <c r="AZ40" s="606"/>
      <c r="BA40" s="606"/>
      <c r="BB40" s="606"/>
      <c r="BC40" s="606"/>
      <c r="BD40" s="606"/>
      <c r="BE40" s="606"/>
      <c r="BF40" s="606"/>
      <c r="BG40" s="606"/>
      <c r="BH40" s="606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4"/>
      <c r="BT40" s="564"/>
      <c r="BU40" s="564"/>
      <c r="BV40" s="564"/>
      <c r="BW40" s="564"/>
      <c r="BX40" s="564"/>
      <c r="BY40" s="564"/>
      <c r="BZ40" s="564"/>
      <c r="CA40" s="564"/>
      <c r="CB40" s="564"/>
      <c r="CC40" s="564"/>
      <c r="CD40" s="564"/>
      <c r="CE40" s="564"/>
      <c r="CF40" s="564"/>
      <c r="CG40" s="564"/>
      <c r="CH40" s="564"/>
      <c r="CI40" s="564"/>
      <c r="CJ40" s="564"/>
      <c r="CK40" s="564"/>
      <c r="CL40" s="564"/>
      <c r="CM40" s="564"/>
      <c r="CN40" s="569"/>
      <c r="CO40" s="569"/>
      <c r="CP40" s="569"/>
      <c r="CQ40" s="569"/>
      <c r="CR40" s="569"/>
      <c r="CS40" s="569"/>
      <c r="CT40" s="569"/>
      <c r="CU40" s="569"/>
      <c r="CV40" s="569"/>
      <c r="CW40" s="569"/>
      <c r="CX40" s="569"/>
      <c r="CY40" s="569"/>
      <c r="CZ40" s="569"/>
      <c r="DA40" s="569"/>
      <c r="DB40" s="564"/>
      <c r="DC40" s="564"/>
      <c r="DD40" s="564"/>
      <c r="DE40" s="564"/>
      <c r="DF40" s="564"/>
      <c r="DG40" s="564"/>
      <c r="DH40" s="564"/>
      <c r="DI40" s="564"/>
      <c r="DJ40" s="564"/>
      <c r="DK40" s="564"/>
      <c r="DL40" s="564"/>
      <c r="DM40" s="564"/>
      <c r="DN40" s="564"/>
      <c r="DO40" s="564"/>
      <c r="DP40" s="564"/>
      <c r="DQ40" s="564"/>
      <c r="DR40" s="564"/>
      <c r="DS40" s="564"/>
      <c r="DT40" s="564"/>
      <c r="DU40" s="564"/>
      <c r="DV40" s="564"/>
      <c r="DW40" s="564"/>
      <c r="DX40" s="564"/>
      <c r="DY40" s="564"/>
      <c r="DZ40" s="564"/>
      <c r="EA40" s="564"/>
      <c r="EB40" s="564"/>
      <c r="EC40" s="564"/>
      <c r="ED40" s="564"/>
      <c r="EE40" s="564"/>
      <c r="EF40" s="564"/>
      <c r="EG40" s="564"/>
      <c r="EH40" s="564"/>
      <c r="EI40" s="564"/>
      <c r="EJ40" s="564"/>
      <c r="EK40" s="564"/>
      <c r="EL40" s="564"/>
      <c r="EM40" s="564"/>
      <c r="EN40" s="564">
        <f>DP40</f>
        <v>0</v>
      </c>
      <c r="EO40" s="564"/>
      <c r="EP40" s="564"/>
      <c r="EQ40" s="564"/>
      <c r="ER40" s="564"/>
      <c r="ES40" s="564"/>
      <c r="ET40" s="564"/>
      <c r="EU40" s="564"/>
      <c r="EV40" s="564"/>
      <c r="EW40" s="564"/>
      <c r="EX40" s="564"/>
      <c r="EY40" s="564"/>
      <c r="EZ40" s="564"/>
      <c r="FA40" s="564"/>
      <c r="FB40" s="564"/>
      <c r="FC40" s="564"/>
      <c r="FD40" s="564"/>
      <c r="FE40" s="564"/>
      <c r="FF40" s="564"/>
      <c r="FG40" s="564"/>
      <c r="FH40" s="564"/>
      <c r="FI40" s="564"/>
      <c r="FJ40" s="564"/>
      <c r="FK40" s="565"/>
    </row>
    <row r="41" spans="1:167" s="76" customFormat="1" ht="63.75" customHeight="1" hidden="1">
      <c r="A41" s="603" t="s">
        <v>603</v>
      </c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1"/>
      <c r="AM41" s="601"/>
      <c r="AN41" s="602"/>
      <c r="AO41" s="574" t="s">
        <v>604</v>
      </c>
      <c r="AP41" s="574"/>
      <c r="AQ41" s="574"/>
      <c r="AR41" s="574"/>
      <c r="AS41" s="574"/>
      <c r="AT41" s="574"/>
      <c r="AU41" s="574"/>
      <c r="AV41" s="574"/>
      <c r="AW41" s="574"/>
      <c r="AX41" s="574"/>
      <c r="AY41" s="574" t="s">
        <v>602</v>
      </c>
      <c r="AZ41" s="574"/>
      <c r="BA41" s="574"/>
      <c r="BB41" s="574"/>
      <c r="BC41" s="574"/>
      <c r="BD41" s="574"/>
      <c r="BE41" s="574"/>
      <c r="BF41" s="574"/>
      <c r="BG41" s="574"/>
      <c r="BH41" s="574"/>
      <c r="BI41" s="569"/>
      <c r="BJ41" s="569"/>
      <c r="BK41" s="569"/>
      <c r="BL41" s="569"/>
      <c r="BM41" s="569"/>
      <c r="BN41" s="569"/>
      <c r="BO41" s="569"/>
      <c r="BP41" s="569"/>
      <c r="BQ41" s="569"/>
      <c r="BR41" s="569"/>
      <c r="BS41" s="564"/>
      <c r="BT41" s="564"/>
      <c r="BU41" s="564"/>
      <c r="BV41" s="564"/>
      <c r="BW41" s="564"/>
      <c r="BX41" s="564"/>
      <c r="BY41" s="564"/>
      <c r="BZ41" s="564"/>
      <c r="CA41" s="564"/>
      <c r="CB41" s="564"/>
      <c r="CC41" s="564"/>
      <c r="CD41" s="564"/>
      <c r="CE41" s="564"/>
      <c r="CF41" s="564"/>
      <c r="CG41" s="564"/>
      <c r="CH41" s="564"/>
      <c r="CI41" s="564"/>
      <c r="CJ41" s="564"/>
      <c r="CK41" s="564"/>
      <c r="CL41" s="564"/>
      <c r="CM41" s="564"/>
      <c r="CN41" s="569"/>
      <c r="CO41" s="569"/>
      <c r="CP41" s="569"/>
      <c r="CQ41" s="569"/>
      <c r="CR41" s="569"/>
      <c r="CS41" s="569"/>
      <c r="CT41" s="569"/>
      <c r="CU41" s="569"/>
      <c r="CV41" s="569"/>
      <c r="CW41" s="569"/>
      <c r="CX41" s="569"/>
      <c r="CY41" s="569"/>
      <c r="CZ41" s="569"/>
      <c r="DA41" s="569"/>
      <c r="DB41" s="564"/>
      <c r="DC41" s="564"/>
      <c r="DD41" s="564"/>
      <c r="DE41" s="564"/>
      <c r="DF41" s="564"/>
      <c r="DG41" s="564"/>
      <c r="DH41" s="564"/>
      <c r="DI41" s="564"/>
      <c r="DJ41" s="564"/>
      <c r="DK41" s="564"/>
      <c r="DL41" s="564"/>
      <c r="DM41" s="564"/>
      <c r="DN41" s="564"/>
      <c r="DO41" s="564"/>
      <c r="DP41" s="564">
        <f>расшифровка!G63</f>
        <v>0</v>
      </c>
      <c r="DQ41" s="564"/>
      <c r="DR41" s="564"/>
      <c r="DS41" s="564"/>
      <c r="DT41" s="564"/>
      <c r="DU41" s="564"/>
      <c r="DV41" s="564"/>
      <c r="DW41" s="564"/>
      <c r="DX41" s="564"/>
      <c r="DY41" s="564"/>
      <c r="DZ41" s="564"/>
      <c r="EA41" s="564"/>
      <c r="EB41" s="564"/>
      <c r="EC41" s="564"/>
      <c r="ED41" s="564"/>
      <c r="EE41" s="564"/>
      <c r="EF41" s="564"/>
      <c r="EG41" s="564"/>
      <c r="EH41" s="564"/>
      <c r="EI41" s="564"/>
      <c r="EJ41" s="564"/>
      <c r="EK41" s="564"/>
      <c r="EL41" s="564"/>
      <c r="EM41" s="564"/>
      <c r="EN41" s="564">
        <f>DP41</f>
        <v>0</v>
      </c>
      <c r="EO41" s="564"/>
      <c r="EP41" s="564"/>
      <c r="EQ41" s="564"/>
      <c r="ER41" s="564"/>
      <c r="ES41" s="564"/>
      <c r="ET41" s="564"/>
      <c r="EU41" s="564"/>
      <c r="EV41" s="564"/>
      <c r="EW41" s="564"/>
      <c r="EX41" s="564"/>
      <c r="EY41" s="564"/>
      <c r="EZ41" s="564"/>
      <c r="FA41" s="564"/>
      <c r="FB41" s="564"/>
      <c r="FC41" s="564"/>
      <c r="FD41" s="564"/>
      <c r="FE41" s="564"/>
      <c r="FF41" s="564"/>
      <c r="FG41" s="564"/>
      <c r="FH41" s="564"/>
      <c r="FI41" s="564"/>
      <c r="FJ41" s="564"/>
      <c r="FK41" s="565"/>
    </row>
    <row r="42" spans="1:167" s="76" customFormat="1" ht="75" customHeight="1" thickBot="1">
      <c r="A42" s="601" t="s">
        <v>437</v>
      </c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2"/>
      <c r="AO42" s="572" t="s">
        <v>618</v>
      </c>
      <c r="AP42" s="572"/>
      <c r="AQ42" s="572"/>
      <c r="AR42" s="572"/>
      <c r="AS42" s="572"/>
      <c r="AT42" s="572"/>
      <c r="AU42" s="572"/>
      <c r="AV42" s="572"/>
      <c r="AW42" s="572"/>
      <c r="AX42" s="572"/>
      <c r="AY42" s="572" t="s">
        <v>619</v>
      </c>
      <c r="AZ42" s="572"/>
      <c r="BA42" s="572"/>
      <c r="BB42" s="572"/>
      <c r="BC42" s="572"/>
      <c r="BD42" s="572"/>
      <c r="BE42" s="572"/>
      <c r="BF42" s="572"/>
      <c r="BG42" s="572"/>
      <c r="BH42" s="572"/>
      <c r="BI42" s="572"/>
      <c r="BJ42" s="572"/>
      <c r="BK42" s="572"/>
      <c r="BL42" s="572"/>
      <c r="BM42" s="572"/>
      <c r="BN42" s="572"/>
      <c r="BO42" s="572"/>
      <c r="BP42" s="572"/>
      <c r="BQ42" s="572"/>
      <c r="BR42" s="572"/>
      <c r="BS42" s="573"/>
      <c r="BT42" s="573"/>
      <c r="BU42" s="573"/>
      <c r="BV42" s="573"/>
      <c r="BW42" s="573"/>
      <c r="BX42" s="573"/>
      <c r="BY42" s="573"/>
      <c r="BZ42" s="573"/>
      <c r="CA42" s="573"/>
      <c r="CB42" s="573"/>
      <c r="CC42" s="573"/>
      <c r="CD42" s="573"/>
      <c r="CE42" s="573"/>
      <c r="CF42" s="573"/>
      <c r="CG42" s="573"/>
      <c r="CH42" s="573"/>
      <c r="CI42" s="573"/>
      <c r="CJ42" s="573"/>
      <c r="CK42" s="573"/>
      <c r="CL42" s="573"/>
      <c r="CM42" s="573"/>
      <c r="CN42" s="574"/>
      <c r="CO42" s="574"/>
      <c r="CP42" s="574"/>
      <c r="CQ42" s="574"/>
      <c r="CR42" s="574"/>
      <c r="CS42" s="574"/>
      <c r="CT42" s="574"/>
      <c r="CU42" s="574"/>
      <c r="CV42" s="574"/>
      <c r="CW42" s="574"/>
      <c r="CX42" s="574"/>
      <c r="CY42" s="574"/>
      <c r="CZ42" s="574"/>
      <c r="DA42" s="574"/>
      <c r="DB42" s="573"/>
      <c r="DC42" s="573"/>
      <c r="DD42" s="573"/>
      <c r="DE42" s="573"/>
      <c r="DF42" s="573"/>
      <c r="DG42" s="573"/>
      <c r="DH42" s="573"/>
      <c r="DI42" s="573"/>
      <c r="DJ42" s="573"/>
      <c r="DK42" s="573"/>
      <c r="DL42" s="573"/>
      <c r="DM42" s="573"/>
      <c r="DN42" s="573"/>
      <c r="DO42" s="573"/>
      <c r="DP42" s="573">
        <f>расшифровка!F58</f>
        <v>9030</v>
      </c>
      <c r="DQ42" s="573"/>
      <c r="DR42" s="573"/>
      <c r="DS42" s="573"/>
      <c r="DT42" s="573"/>
      <c r="DU42" s="573"/>
      <c r="DV42" s="573"/>
      <c r="DW42" s="573"/>
      <c r="DX42" s="573"/>
      <c r="DY42" s="573"/>
      <c r="DZ42" s="573"/>
      <c r="EA42" s="573"/>
      <c r="EB42" s="573"/>
      <c r="EC42" s="573"/>
      <c r="ED42" s="573"/>
      <c r="EE42" s="573"/>
      <c r="EF42" s="573"/>
      <c r="EG42" s="573"/>
      <c r="EH42" s="573"/>
      <c r="EI42" s="573"/>
      <c r="EJ42" s="573"/>
      <c r="EK42" s="573"/>
      <c r="EL42" s="573"/>
      <c r="EM42" s="573"/>
      <c r="EN42" s="573">
        <f>DP42</f>
        <v>9030</v>
      </c>
      <c r="EO42" s="573"/>
      <c r="EP42" s="573"/>
      <c r="EQ42" s="573"/>
      <c r="ER42" s="573"/>
      <c r="ES42" s="573"/>
      <c r="ET42" s="573"/>
      <c r="EU42" s="573"/>
      <c r="EV42" s="573"/>
      <c r="EW42" s="573"/>
      <c r="EX42" s="573"/>
      <c r="EY42" s="573"/>
      <c r="EZ42" s="573"/>
      <c r="FA42" s="573"/>
      <c r="FB42" s="573"/>
      <c r="FC42" s="573"/>
      <c r="FD42" s="573"/>
      <c r="FE42" s="573"/>
      <c r="FF42" s="573"/>
      <c r="FG42" s="573"/>
      <c r="FH42" s="573"/>
      <c r="FI42" s="573"/>
      <c r="FJ42" s="573"/>
      <c r="FK42" s="575"/>
    </row>
    <row r="43" spans="1:167" s="76" customFormat="1" ht="75" customHeight="1" thickBot="1">
      <c r="A43" s="601" t="s">
        <v>440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2"/>
      <c r="AO43" s="572" t="s">
        <v>438</v>
      </c>
      <c r="AP43" s="572"/>
      <c r="AQ43" s="572"/>
      <c r="AR43" s="572"/>
      <c r="AS43" s="572"/>
      <c r="AT43" s="572"/>
      <c r="AU43" s="572"/>
      <c r="AV43" s="572"/>
      <c r="AW43" s="572"/>
      <c r="AX43" s="572"/>
      <c r="AY43" s="572" t="s">
        <v>439</v>
      </c>
      <c r="AZ43" s="572"/>
      <c r="BA43" s="572"/>
      <c r="BB43" s="572"/>
      <c r="BC43" s="572"/>
      <c r="BD43" s="572"/>
      <c r="BE43" s="572"/>
      <c r="BF43" s="572"/>
      <c r="BG43" s="572"/>
      <c r="BH43" s="572"/>
      <c r="BI43" s="572"/>
      <c r="BJ43" s="572"/>
      <c r="BK43" s="572"/>
      <c r="BL43" s="572"/>
      <c r="BM43" s="572"/>
      <c r="BN43" s="572"/>
      <c r="BO43" s="572"/>
      <c r="BP43" s="572"/>
      <c r="BQ43" s="572"/>
      <c r="BR43" s="572"/>
      <c r="BS43" s="573"/>
      <c r="BT43" s="573"/>
      <c r="BU43" s="573"/>
      <c r="BV43" s="573"/>
      <c r="BW43" s="573"/>
      <c r="BX43" s="573"/>
      <c r="BY43" s="573"/>
      <c r="BZ43" s="573"/>
      <c r="CA43" s="573"/>
      <c r="CB43" s="573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74"/>
      <c r="CP43" s="574"/>
      <c r="CQ43" s="574"/>
      <c r="CR43" s="574"/>
      <c r="CS43" s="574"/>
      <c r="CT43" s="574"/>
      <c r="CU43" s="574"/>
      <c r="CV43" s="574"/>
      <c r="CW43" s="574"/>
      <c r="CX43" s="574"/>
      <c r="CY43" s="574"/>
      <c r="CZ43" s="574"/>
      <c r="DA43" s="574"/>
      <c r="DB43" s="573"/>
      <c r="DC43" s="573"/>
      <c r="DD43" s="573"/>
      <c r="DE43" s="573"/>
      <c r="DF43" s="573"/>
      <c r="DG43" s="573"/>
      <c r="DH43" s="573"/>
      <c r="DI43" s="573"/>
      <c r="DJ43" s="573"/>
      <c r="DK43" s="573"/>
      <c r="DL43" s="573"/>
      <c r="DM43" s="573"/>
      <c r="DN43" s="573"/>
      <c r="DO43" s="573"/>
      <c r="DP43" s="573">
        <f>расшифровка!F62</f>
        <v>14000</v>
      </c>
      <c r="DQ43" s="573"/>
      <c r="DR43" s="573"/>
      <c r="DS43" s="573"/>
      <c r="DT43" s="573"/>
      <c r="DU43" s="573"/>
      <c r="DV43" s="573"/>
      <c r="DW43" s="573"/>
      <c r="DX43" s="573"/>
      <c r="DY43" s="573"/>
      <c r="DZ43" s="573"/>
      <c r="EA43" s="573"/>
      <c r="EB43" s="573"/>
      <c r="EC43" s="573"/>
      <c r="ED43" s="573"/>
      <c r="EE43" s="573"/>
      <c r="EF43" s="573"/>
      <c r="EG43" s="573"/>
      <c r="EH43" s="573"/>
      <c r="EI43" s="573"/>
      <c r="EJ43" s="573"/>
      <c r="EK43" s="573"/>
      <c r="EL43" s="573"/>
      <c r="EM43" s="573"/>
      <c r="EN43" s="573">
        <f>DP43</f>
        <v>14000</v>
      </c>
      <c r="EO43" s="573"/>
      <c r="EP43" s="573"/>
      <c r="EQ43" s="573"/>
      <c r="ER43" s="573"/>
      <c r="ES43" s="573"/>
      <c r="ET43" s="573"/>
      <c r="EU43" s="573"/>
      <c r="EV43" s="573"/>
      <c r="EW43" s="573"/>
      <c r="EX43" s="573"/>
      <c r="EY43" s="573"/>
      <c r="EZ43" s="573"/>
      <c r="FA43" s="573"/>
      <c r="FB43" s="573"/>
      <c r="FC43" s="573"/>
      <c r="FD43" s="573"/>
      <c r="FE43" s="573"/>
      <c r="FF43" s="573"/>
      <c r="FG43" s="573"/>
      <c r="FH43" s="573"/>
      <c r="FI43" s="573"/>
      <c r="FJ43" s="573"/>
      <c r="FK43" s="575"/>
    </row>
    <row r="44" spans="69:167" s="85" customFormat="1" ht="12" customHeight="1" thickBot="1">
      <c r="BQ44" s="86" t="s">
        <v>2</v>
      </c>
      <c r="BS44" s="576"/>
      <c r="BT44" s="577"/>
      <c r="BU44" s="577"/>
      <c r="BV44" s="577"/>
      <c r="BW44" s="577"/>
      <c r="BX44" s="577"/>
      <c r="BY44" s="577"/>
      <c r="BZ44" s="577"/>
      <c r="CA44" s="577"/>
      <c r="CB44" s="577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8"/>
      <c r="CN44" s="579" t="s">
        <v>6</v>
      </c>
      <c r="CO44" s="579"/>
      <c r="CP44" s="579"/>
      <c r="CQ44" s="579"/>
      <c r="CR44" s="579"/>
      <c r="CS44" s="579"/>
      <c r="CT44" s="579"/>
      <c r="CU44" s="579"/>
      <c r="CV44" s="579"/>
      <c r="CW44" s="579"/>
      <c r="CX44" s="579"/>
      <c r="CY44" s="579"/>
      <c r="CZ44" s="579"/>
      <c r="DA44" s="579"/>
      <c r="DB44" s="580"/>
      <c r="DC44" s="580"/>
      <c r="DD44" s="580"/>
      <c r="DE44" s="580"/>
      <c r="DF44" s="580"/>
      <c r="DG44" s="580"/>
      <c r="DH44" s="580"/>
      <c r="DI44" s="580"/>
      <c r="DJ44" s="580"/>
      <c r="DK44" s="580"/>
      <c r="DL44" s="580"/>
      <c r="DM44" s="580"/>
      <c r="DN44" s="580"/>
      <c r="DO44" s="580"/>
      <c r="DP44" s="581">
        <f>DP40+DP41+DP42+DP43</f>
        <v>23030</v>
      </c>
      <c r="DQ44" s="581"/>
      <c r="DR44" s="581"/>
      <c r="DS44" s="581"/>
      <c r="DT44" s="581"/>
      <c r="DU44" s="581"/>
      <c r="DV44" s="581"/>
      <c r="DW44" s="581"/>
      <c r="DX44" s="581"/>
      <c r="DY44" s="581"/>
      <c r="DZ44" s="581"/>
      <c r="EA44" s="581"/>
      <c r="EB44" s="581"/>
      <c r="EC44" s="581"/>
      <c r="ED44" s="581"/>
      <c r="EE44" s="581"/>
      <c r="EF44" s="581"/>
      <c r="EG44" s="581"/>
      <c r="EH44" s="581"/>
      <c r="EI44" s="581"/>
      <c r="EJ44" s="581"/>
      <c r="EK44" s="581"/>
      <c r="EL44" s="581"/>
      <c r="EM44" s="581"/>
      <c r="EN44" s="581">
        <f>SUM(EN40:FK43)</f>
        <v>23030</v>
      </c>
      <c r="EO44" s="581"/>
      <c r="EP44" s="581"/>
      <c r="EQ44" s="581"/>
      <c r="ER44" s="581"/>
      <c r="ES44" s="581"/>
      <c r="ET44" s="581"/>
      <c r="EU44" s="581"/>
      <c r="EV44" s="581"/>
      <c r="EW44" s="581"/>
      <c r="EX44" s="581"/>
      <c r="EY44" s="581"/>
      <c r="EZ44" s="581"/>
      <c r="FA44" s="581"/>
      <c r="FB44" s="581"/>
      <c r="FC44" s="581"/>
      <c r="FD44" s="581"/>
      <c r="FE44" s="581"/>
      <c r="FF44" s="581"/>
      <c r="FG44" s="581"/>
      <c r="FH44" s="581"/>
      <c r="FI44" s="581"/>
      <c r="FJ44" s="581"/>
      <c r="FK44" s="582"/>
    </row>
    <row r="45" ht="4.5" customHeight="1" thickBot="1"/>
    <row r="46" spans="150:167" s="76" customFormat="1" ht="10.5" customHeight="1">
      <c r="ET46" s="79"/>
      <c r="EU46" s="79"/>
      <c r="EX46" s="79" t="s">
        <v>276</v>
      </c>
      <c r="EZ46" s="583"/>
      <c r="FA46" s="584"/>
      <c r="FB46" s="584"/>
      <c r="FC46" s="584"/>
      <c r="FD46" s="584"/>
      <c r="FE46" s="584"/>
      <c r="FF46" s="584"/>
      <c r="FG46" s="584"/>
      <c r="FH46" s="584"/>
      <c r="FI46" s="584"/>
      <c r="FJ46" s="584"/>
      <c r="FK46" s="585"/>
    </row>
    <row r="47" spans="1:167" s="76" customFormat="1" ht="10.5" customHeight="1" thickBot="1">
      <c r="A47" s="76" t="s">
        <v>277</v>
      </c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H47" s="487" t="s">
        <v>645</v>
      </c>
      <c r="AI47" s="487"/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  <c r="ET47" s="79"/>
      <c r="EU47" s="79"/>
      <c r="EW47" s="85"/>
      <c r="EX47" s="79" t="s">
        <v>278</v>
      </c>
      <c r="EZ47" s="586"/>
      <c r="FA47" s="587"/>
      <c r="FB47" s="587"/>
      <c r="FC47" s="587"/>
      <c r="FD47" s="587"/>
      <c r="FE47" s="587"/>
      <c r="FF47" s="587"/>
      <c r="FG47" s="587"/>
      <c r="FH47" s="587"/>
      <c r="FI47" s="587"/>
      <c r="FJ47" s="587"/>
      <c r="FK47" s="588"/>
    </row>
    <row r="48" spans="14:58" s="75" customFormat="1" ht="10.5" customHeight="1" thickBot="1">
      <c r="N48" s="486" t="s">
        <v>116</v>
      </c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H48" s="485" t="s">
        <v>117</v>
      </c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</row>
    <row r="49" spans="1:167" ht="10.5" customHeight="1">
      <c r="A49" s="76" t="s">
        <v>279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X49" s="589" t="s">
        <v>280</v>
      </c>
      <c r="BY49" s="590"/>
      <c r="BZ49" s="590"/>
      <c r="CA49" s="590"/>
      <c r="CB49" s="590"/>
      <c r="CC49" s="590"/>
      <c r="CD49" s="590"/>
      <c r="CE49" s="590"/>
      <c r="CF49" s="590"/>
      <c r="CG49" s="590"/>
      <c r="CH49" s="590"/>
      <c r="CI49" s="590"/>
      <c r="CJ49" s="590"/>
      <c r="CK49" s="590"/>
      <c r="CL49" s="590"/>
      <c r="CM49" s="590"/>
      <c r="CN49" s="590"/>
      <c r="CO49" s="590"/>
      <c r="CP49" s="590"/>
      <c r="CQ49" s="590"/>
      <c r="CR49" s="590"/>
      <c r="CS49" s="590"/>
      <c r="CT49" s="590"/>
      <c r="CU49" s="590"/>
      <c r="CV49" s="590"/>
      <c r="CW49" s="590"/>
      <c r="CX49" s="590"/>
      <c r="CY49" s="590"/>
      <c r="CZ49" s="590"/>
      <c r="DA49" s="590"/>
      <c r="DB49" s="590"/>
      <c r="DC49" s="590"/>
      <c r="DD49" s="590"/>
      <c r="DE49" s="590"/>
      <c r="DF49" s="590"/>
      <c r="DG49" s="590"/>
      <c r="DH49" s="590"/>
      <c r="DI49" s="590"/>
      <c r="DJ49" s="590"/>
      <c r="DK49" s="590"/>
      <c r="DL49" s="590"/>
      <c r="DM49" s="590"/>
      <c r="DN49" s="590"/>
      <c r="DO49" s="590"/>
      <c r="DP49" s="590"/>
      <c r="DQ49" s="590"/>
      <c r="DR49" s="590"/>
      <c r="DS49" s="590"/>
      <c r="DT49" s="590"/>
      <c r="DU49" s="590"/>
      <c r="DV49" s="590"/>
      <c r="DW49" s="590"/>
      <c r="DX49" s="590"/>
      <c r="DY49" s="590"/>
      <c r="DZ49" s="590"/>
      <c r="EA49" s="590"/>
      <c r="EB49" s="590"/>
      <c r="EC49" s="590"/>
      <c r="ED49" s="590"/>
      <c r="EE49" s="590"/>
      <c r="EF49" s="590"/>
      <c r="EG49" s="590"/>
      <c r="EH49" s="590"/>
      <c r="EI49" s="590"/>
      <c r="EJ49" s="590"/>
      <c r="EK49" s="590"/>
      <c r="EL49" s="590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4"/>
    </row>
    <row r="50" spans="1:167" ht="10.5" customHeight="1">
      <c r="A50" s="76" t="s">
        <v>281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X50" s="591" t="s">
        <v>282</v>
      </c>
      <c r="BY50" s="592"/>
      <c r="BZ50" s="592"/>
      <c r="CA50" s="592"/>
      <c r="CB50" s="592"/>
      <c r="CC50" s="592"/>
      <c r="CD50" s="592"/>
      <c r="CE50" s="592"/>
      <c r="CF50" s="592"/>
      <c r="CG50" s="592"/>
      <c r="CH50" s="592"/>
      <c r="CI50" s="592"/>
      <c r="CJ50" s="592"/>
      <c r="CK50" s="592"/>
      <c r="CL50" s="592"/>
      <c r="CM50" s="592"/>
      <c r="CN50" s="592"/>
      <c r="CO50" s="592"/>
      <c r="CP50" s="592"/>
      <c r="CQ50" s="592"/>
      <c r="CR50" s="592"/>
      <c r="CS50" s="592"/>
      <c r="CT50" s="592"/>
      <c r="CU50" s="592"/>
      <c r="CV50" s="592"/>
      <c r="CW50" s="592"/>
      <c r="CX50" s="592"/>
      <c r="CY50" s="592"/>
      <c r="CZ50" s="592"/>
      <c r="DA50" s="592"/>
      <c r="DB50" s="592"/>
      <c r="DC50" s="592"/>
      <c r="DD50" s="592"/>
      <c r="DE50" s="592"/>
      <c r="DF50" s="592"/>
      <c r="DG50" s="592"/>
      <c r="DH50" s="592"/>
      <c r="DI50" s="592"/>
      <c r="DJ50" s="592"/>
      <c r="DK50" s="592"/>
      <c r="DL50" s="592"/>
      <c r="DM50" s="592"/>
      <c r="DN50" s="592"/>
      <c r="DO50" s="592"/>
      <c r="DP50" s="592"/>
      <c r="DQ50" s="592"/>
      <c r="DR50" s="592"/>
      <c r="DS50" s="592"/>
      <c r="DT50" s="592"/>
      <c r="DU50" s="592"/>
      <c r="DV50" s="592"/>
      <c r="DW50" s="592"/>
      <c r="DX50" s="592"/>
      <c r="DY50" s="592"/>
      <c r="DZ50" s="592"/>
      <c r="EA50" s="592"/>
      <c r="EB50" s="592"/>
      <c r="EC50" s="592"/>
      <c r="ED50" s="592"/>
      <c r="EE50" s="592"/>
      <c r="EF50" s="592"/>
      <c r="EG50" s="592"/>
      <c r="EH50" s="592"/>
      <c r="EI50" s="592"/>
      <c r="EJ50" s="592"/>
      <c r="EK50" s="592"/>
      <c r="EL50" s="592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6"/>
    </row>
    <row r="51" spans="1:167" ht="10.5" customHeight="1">
      <c r="A51" s="76" t="s">
        <v>283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H51" s="487" t="s">
        <v>427</v>
      </c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  <c r="BX51" s="107"/>
      <c r="BY51" s="76" t="s">
        <v>284</v>
      </c>
      <c r="CL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108"/>
    </row>
    <row r="52" spans="14:167" ht="10.5" customHeight="1">
      <c r="N52" s="486" t="s">
        <v>116</v>
      </c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H52" s="485" t="s">
        <v>117</v>
      </c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X52" s="107"/>
      <c r="BY52" s="76" t="s">
        <v>285</v>
      </c>
      <c r="CL52" s="487"/>
      <c r="CM52" s="487"/>
      <c r="CN52" s="487"/>
      <c r="CO52" s="487"/>
      <c r="CP52" s="487"/>
      <c r="CQ52" s="487"/>
      <c r="CR52" s="487"/>
      <c r="CS52" s="487"/>
      <c r="CT52" s="487"/>
      <c r="CU52" s="487"/>
      <c r="CV52" s="487"/>
      <c r="CW52" s="487"/>
      <c r="CX52" s="487"/>
      <c r="CZ52" s="487"/>
      <c r="DA52" s="487"/>
      <c r="DB52" s="487"/>
      <c r="DC52" s="487"/>
      <c r="DD52" s="487"/>
      <c r="DE52" s="487"/>
      <c r="DF52" s="487"/>
      <c r="DG52" s="487"/>
      <c r="DH52" s="487"/>
      <c r="DJ52" s="487"/>
      <c r="DK52" s="487"/>
      <c r="DL52" s="487"/>
      <c r="DM52" s="487"/>
      <c r="DN52" s="487"/>
      <c r="DO52" s="487"/>
      <c r="DP52" s="487"/>
      <c r="DQ52" s="487"/>
      <c r="DR52" s="487"/>
      <c r="DS52" s="487"/>
      <c r="DT52" s="487"/>
      <c r="DU52" s="487"/>
      <c r="DV52" s="487"/>
      <c r="DW52" s="487"/>
      <c r="DX52" s="487"/>
      <c r="DY52" s="487"/>
      <c r="DZ52" s="487"/>
      <c r="EA52" s="487"/>
      <c r="EC52" s="488"/>
      <c r="ED52" s="488"/>
      <c r="EE52" s="488"/>
      <c r="EF52" s="488"/>
      <c r="EG52" s="488"/>
      <c r="EH52" s="488"/>
      <c r="EI52" s="488"/>
      <c r="EJ52" s="488"/>
      <c r="EK52" s="488"/>
      <c r="EL52" s="488"/>
      <c r="FJ52" s="76"/>
      <c r="FK52" s="108"/>
    </row>
    <row r="53" spans="1:167" ht="10.5" customHeight="1">
      <c r="A53" s="76" t="s">
        <v>284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X53" s="107"/>
      <c r="CL53" s="593" t="s">
        <v>286</v>
      </c>
      <c r="CM53" s="593"/>
      <c r="CN53" s="593"/>
      <c r="CO53" s="593"/>
      <c r="CP53" s="593"/>
      <c r="CQ53" s="593"/>
      <c r="CR53" s="593"/>
      <c r="CS53" s="593"/>
      <c r="CT53" s="593"/>
      <c r="CU53" s="593"/>
      <c r="CV53" s="593"/>
      <c r="CW53" s="593"/>
      <c r="CX53" s="593"/>
      <c r="CZ53" s="593" t="s">
        <v>116</v>
      </c>
      <c r="DA53" s="593"/>
      <c r="DB53" s="593"/>
      <c r="DC53" s="593"/>
      <c r="DD53" s="593"/>
      <c r="DE53" s="593"/>
      <c r="DF53" s="593"/>
      <c r="DG53" s="593"/>
      <c r="DH53" s="593"/>
      <c r="DJ53" s="593" t="s">
        <v>117</v>
      </c>
      <c r="DK53" s="593"/>
      <c r="DL53" s="593"/>
      <c r="DM53" s="593"/>
      <c r="DN53" s="593"/>
      <c r="DO53" s="593"/>
      <c r="DP53" s="593"/>
      <c r="DQ53" s="593"/>
      <c r="DR53" s="593"/>
      <c r="DS53" s="593"/>
      <c r="DT53" s="593"/>
      <c r="DU53" s="593"/>
      <c r="DV53" s="593"/>
      <c r="DW53" s="593"/>
      <c r="DX53" s="593"/>
      <c r="DY53" s="593"/>
      <c r="DZ53" s="593"/>
      <c r="EA53" s="593"/>
      <c r="EC53" s="593" t="s">
        <v>287</v>
      </c>
      <c r="ED53" s="593"/>
      <c r="EE53" s="593"/>
      <c r="EF53" s="593"/>
      <c r="EG53" s="593"/>
      <c r="EH53" s="593"/>
      <c r="EI53" s="593"/>
      <c r="EJ53" s="593"/>
      <c r="EK53" s="593"/>
      <c r="EL53" s="593"/>
      <c r="FJ53" s="109"/>
      <c r="FK53" s="108"/>
    </row>
    <row r="54" spans="1:167" ht="10.5" customHeight="1">
      <c r="A54" s="76" t="s">
        <v>285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487" t="s">
        <v>428</v>
      </c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O54" s="487" t="s">
        <v>429</v>
      </c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H54" s="488" t="s">
        <v>430</v>
      </c>
      <c r="BI54" s="488"/>
      <c r="BJ54" s="488"/>
      <c r="BK54" s="488"/>
      <c r="BL54" s="488"/>
      <c r="BM54" s="488"/>
      <c r="BN54" s="488"/>
      <c r="BO54" s="488"/>
      <c r="BP54" s="488"/>
      <c r="BQ54" s="488"/>
      <c r="BR54" s="488"/>
      <c r="BS54" s="488"/>
      <c r="BT54" s="488"/>
      <c r="BU54" s="488"/>
      <c r="BX54" s="107"/>
      <c r="BY54" s="490" t="s">
        <v>118</v>
      </c>
      <c r="BZ54" s="490"/>
      <c r="CA54" s="488"/>
      <c r="CB54" s="488"/>
      <c r="CC54" s="488"/>
      <c r="CD54" s="488"/>
      <c r="CE54" s="488"/>
      <c r="CF54" s="489" t="s">
        <v>118</v>
      </c>
      <c r="CG54" s="489"/>
      <c r="CH54" s="488"/>
      <c r="CI54" s="488"/>
      <c r="CJ54" s="488"/>
      <c r="CK54" s="488"/>
      <c r="CL54" s="488"/>
      <c r="CM54" s="488"/>
      <c r="CN54" s="488"/>
      <c r="CO54" s="488"/>
      <c r="CP54" s="488"/>
      <c r="CQ54" s="488"/>
      <c r="CR54" s="488"/>
      <c r="CS54" s="488"/>
      <c r="CT54" s="488"/>
      <c r="CU54" s="488"/>
      <c r="CV54" s="488"/>
      <c r="CW54" s="488"/>
      <c r="CX54" s="488"/>
      <c r="CY54" s="488"/>
      <c r="CZ54" s="488"/>
      <c r="DA54" s="488"/>
      <c r="DB54" s="488"/>
      <c r="DC54" s="488"/>
      <c r="DD54" s="488"/>
      <c r="DE54" s="490">
        <v>20</v>
      </c>
      <c r="DF54" s="490"/>
      <c r="DG54" s="490"/>
      <c r="DH54" s="490"/>
      <c r="DI54" s="491"/>
      <c r="DJ54" s="491"/>
      <c r="DK54" s="491"/>
      <c r="DL54" s="489" t="s">
        <v>119</v>
      </c>
      <c r="DM54" s="489"/>
      <c r="DN54" s="489"/>
      <c r="ED54" s="76"/>
      <c r="EE54" s="76"/>
      <c r="EF54" s="76"/>
      <c r="EG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108"/>
    </row>
    <row r="55" spans="14:167" s="75" customFormat="1" ht="9.75" customHeight="1" thickBot="1">
      <c r="N55" s="593" t="s">
        <v>286</v>
      </c>
      <c r="O55" s="593"/>
      <c r="P55" s="593"/>
      <c r="Q55" s="593"/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3"/>
      <c r="AD55" s="593" t="s">
        <v>116</v>
      </c>
      <c r="AE55" s="593"/>
      <c r="AF55" s="593"/>
      <c r="AG55" s="593"/>
      <c r="AH55" s="593"/>
      <c r="AI55" s="593"/>
      <c r="AJ55" s="593"/>
      <c r="AK55" s="593"/>
      <c r="AL55" s="593"/>
      <c r="AM55" s="593"/>
      <c r="AO55" s="593" t="s">
        <v>117</v>
      </c>
      <c r="AP55" s="593"/>
      <c r="AQ55" s="593"/>
      <c r="AR55" s="593"/>
      <c r="AS55" s="593"/>
      <c r="AT55" s="593"/>
      <c r="AU55" s="593"/>
      <c r="AV55" s="593"/>
      <c r="AW55" s="593"/>
      <c r="AX55" s="593"/>
      <c r="AY55" s="593"/>
      <c r="AZ55" s="593"/>
      <c r="BA55" s="593"/>
      <c r="BB55" s="593"/>
      <c r="BC55" s="593"/>
      <c r="BD55" s="593"/>
      <c r="BE55" s="593"/>
      <c r="BF55" s="593"/>
      <c r="BH55" s="594" t="s">
        <v>287</v>
      </c>
      <c r="BI55" s="594"/>
      <c r="BJ55" s="594"/>
      <c r="BK55" s="594"/>
      <c r="BL55" s="594"/>
      <c r="BM55" s="594"/>
      <c r="BN55" s="594"/>
      <c r="BO55" s="594"/>
      <c r="BP55" s="594"/>
      <c r="BQ55" s="594"/>
      <c r="BR55" s="594"/>
      <c r="BS55" s="594"/>
      <c r="BT55" s="594"/>
      <c r="BU55" s="594"/>
      <c r="BX55" s="110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2"/>
    </row>
    <row r="56" spans="1:42" s="76" customFormat="1" ht="10.5" customHeight="1">
      <c r="A56" s="490" t="s">
        <v>118</v>
      </c>
      <c r="B56" s="490"/>
      <c r="C56" s="488"/>
      <c r="D56" s="488"/>
      <c r="E56" s="488"/>
      <c r="F56" s="488"/>
      <c r="G56" s="488"/>
      <c r="H56" s="489" t="s">
        <v>118</v>
      </c>
      <c r="I56" s="489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90">
        <v>20</v>
      </c>
      <c r="AH56" s="490"/>
      <c r="AI56" s="490"/>
      <c r="AJ56" s="490"/>
      <c r="AK56" s="491" t="s">
        <v>637</v>
      </c>
      <c r="AL56" s="491"/>
      <c r="AM56" s="491"/>
      <c r="AN56" s="489" t="s">
        <v>119</v>
      </c>
      <c r="AO56" s="489"/>
      <c r="AP56" s="489"/>
    </row>
    <row r="57" s="76" customFormat="1" ht="3" customHeight="1"/>
  </sheetData>
  <sheetProtection/>
  <mergeCells count="153">
    <mergeCell ref="CS1:FK1"/>
    <mergeCell ref="CS2:FK2"/>
    <mergeCell ref="CS3:FK3"/>
    <mergeCell ref="CS4:FK4"/>
    <mergeCell ref="CS5:FK5"/>
    <mergeCell ref="BP7:FK7"/>
    <mergeCell ref="BP13:CK13"/>
    <mergeCell ref="DY13:FK13"/>
    <mergeCell ref="BQ14:BU14"/>
    <mergeCell ref="BV14:BW14"/>
    <mergeCell ref="BX14:CT14"/>
    <mergeCell ref="CU14:CX14"/>
    <mergeCell ref="CY14:DA14"/>
    <mergeCell ref="DB14:DD14"/>
    <mergeCell ref="BP8:FK8"/>
    <mergeCell ref="BP9:FK9"/>
    <mergeCell ref="BP10:FK10"/>
    <mergeCell ref="BP11:FK11"/>
    <mergeCell ref="BP12:CK12"/>
    <mergeCell ref="DY12:FK12"/>
    <mergeCell ref="B15:EX15"/>
    <mergeCell ref="EJ16:EM16"/>
    <mergeCell ref="EZ16:FK16"/>
    <mergeCell ref="EZ17:FK17"/>
    <mergeCell ref="AR18:AV18"/>
    <mergeCell ref="AW18:AX18"/>
    <mergeCell ref="AY18:BU18"/>
    <mergeCell ref="BV18:BY18"/>
    <mergeCell ref="BZ18:CB18"/>
    <mergeCell ref="CC18:CE18"/>
    <mergeCell ref="AO25:EL26"/>
    <mergeCell ref="EZ25:FK25"/>
    <mergeCell ref="EZ26:FK26"/>
    <mergeCell ref="AO27:EL28"/>
    <mergeCell ref="EZ27:FK28"/>
    <mergeCell ref="EZ29:FK29"/>
    <mergeCell ref="EZ18:FK18"/>
    <mergeCell ref="AO19:EL20"/>
    <mergeCell ref="EZ19:FK20"/>
    <mergeCell ref="EZ21:FK23"/>
    <mergeCell ref="AY22:BZ23"/>
    <mergeCell ref="AO24:EL24"/>
    <mergeCell ref="EZ24:FK24"/>
    <mergeCell ref="BI35:CM35"/>
    <mergeCell ref="CB36:CD36"/>
    <mergeCell ref="BI38:BR38"/>
    <mergeCell ref="BS38:CM38"/>
    <mergeCell ref="CN38:DA38"/>
    <mergeCell ref="DB38:DO38"/>
    <mergeCell ref="L30:AV30"/>
    <mergeCell ref="EZ30:FK30"/>
    <mergeCell ref="L31:AV31"/>
    <mergeCell ref="EN32:FK32"/>
    <mergeCell ref="A34:AN38"/>
    <mergeCell ref="AO34:AX38"/>
    <mergeCell ref="AY34:BH38"/>
    <mergeCell ref="BI34:CM34"/>
    <mergeCell ref="CN34:DO37"/>
    <mergeCell ref="DP34:FK37"/>
    <mergeCell ref="DP38:EM38"/>
    <mergeCell ref="EN38:FK38"/>
    <mergeCell ref="A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A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DB41:DO41"/>
    <mergeCell ref="DP41:EM41"/>
    <mergeCell ref="EN41:FK41"/>
    <mergeCell ref="A43:AN43"/>
    <mergeCell ref="AO43:AX43"/>
    <mergeCell ref="AY43:BH43"/>
    <mergeCell ref="BI43:BR43"/>
    <mergeCell ref="BS43:CM43"/>
    <mergeCell ref="CN43:DA43"/>
    <mergeCell ref="DB43:DO43"/>
    <mergeCell ref="A41:AN41"/>
    <mergeCell ref="AO41:AX41"/>
    <mergeCell ref="AY41:BH41"/>
    <mergeCell ref="BI41:BR41"/>
    <mergeCell ref="BS41:CM41"/>
    <mergeCell ref="CN41:DA41"/>
    <mergeCell ref="EZ46:FK46"/>
    <mergeCell ref="N47:AF47"/>
    <mergeCell ref="AH47:BF47"/>
    <mergeCell ref="EZ47:FK47"/>
    <mergeCell ref="N48:AF48"/>
    <mergeCell ref="AH48:BF48"/>
    <mergeCell ref="DP43:EM43"/>
    <mergeCell ref="EN43:FK43"/>
    <mergeCell ref="BS44:CM44"/>
    <mergeCell ref="CN44:DA44"/>
    <mergeCell ref="DB44:DO44"/>
    <mergeCell ref="DP44:EM44"/>
    <mergeCell ref="EN44:FK44"/>
    <mergeCell ref="EC53:EL53"/>
    <mergeCell ref="N54:AB54"/>
    <mergeCell ref="AD54:AM54"/>
    <mergeCell ref="AO54:BF54"/>
    <mergeCell ref="BH54:BU54"/>
    <mergeCell ref="BY54:BZ54"/>
    <mergeCell ref="CA54:CE54"/>
    <mergeCell ref="DE54:DH54"/>
    <mergeCell ref="DI54:DK54"/>
    <mergeCell ref="DL54:DN54"/>
    <mergeCell ref="BX49:EL49"/>
    <mergeCell ref="BX50:EL50"/>
    <mergeCell ref="N51:AF51"/>
    <mergeCell ref="AH51:BF51"/>
    <mergeCell ref="N52:AF52"/>
    <mergeCell ref="AH52:BF52"/>
    <mergeCell ref="CL52:CX52"/>
    <mergeCell ref="CZ52:DH52"/>
    <mergeCell ref="DJ52:EA52"/>
    <mergeCell ref="EC52:EL52"/>
    <mergeCell ref="N55:AB55"/>
    <mergeCell ref="AD55:AM55"/>
    <mergeCell ref="AO55:BF55"/>
    <mergeCell ref="BH55:BU55"/>
    <mergeCell ref="CL53:CX53"/>
    <mergeCell ref="CZ53:DH53"/>
    <mergeCell ref="DJ53:EA53"/>
    <mergeCell ref="AN56:AP56"/>
    <mergeCell ref="A56:B56"/>
    <mergeCell ref="C56:G56"/>
    <mergeCell ref="H56:I56"/>
    <mergeCell ref="J56:AF56"/>
    <mergeCell ref="AG56:AJ56"/>
    <mergeCell ref="AK56:AM56"/>
    <mergeCell ref="CF54:CG54"/>
    <mergeCell ref="CH54:DD54"/>
    <mergeCell ref="DB42:DO42"/>
    <mergeCell ref="DP42:EM42"/>
    <mergeCell ref="EN42:FK42"/>
    <mergeCell ref="A42:AN42"/>
    <mergeCell ref="AO42:AX42"/>
    <mergeCell ref="AY42:BH42"/>
    <mergeCell ref="BI42:BR42"/>
    <mergeCell ref="BS42:CM42"/>
    <mergeCell ref="CN42:DA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4.00390625" style="16" customWidth="1"/>
    <col min="2" max="2" width="15.8515625" style="16" customWidth="1"/>
    <col min="3" max="3" width="11.8515625" style="16" customWidth="1"/>
    <col min="4" max="4" width="12.00390625" style="16" customWidth="1"/>
    <col min="5" max="16384" width="9.140625" style="16" customWidth="1"/>
  </cols>
  <sheetData>
    <row r="2" ht="15">
      <c r="B2" s="17" t="s">
        <v>26</v>
      </c>
    </row>
    <row r="3" ht="15">
      <c r="B3" s="17" t="s">
        <v>27</v>
      </c>
    </row>
    <row r="4" ht="15">
      <c r="B4" s="17" t="s">
        <v>433</v>
      </c>
    </row>
    <row r="5" ht="15">
      <c r="A5" s="18"/>
    </row>
    <row r="6" spans="1:4" ht="60">
      <c r="A6" s="161" t="s">
        <v>0</v>
      </c>
      <c r="B6" s="161" t="s">
        <v>28</v>
      </c>
      <c r="C6" s="161" t="s">
        <v>322</v>
      </c>
      <c r="D6" s="161" t="s">
        <v>323</v>
      </c>
    </row>
    <row r="7" spans="1:4" ht="13.5" customHeight="1">
      <c r="A7" s="161">
        <v>1</v>
      </c>
      <c r="B7" s="161">
        <v>2</v>
      </c>
      <c r="C7" s="161">
        <v>3</v>
      </c>
      <c r="D7" s="161">
        <v>4</v>
      </c>
    </row>
    <row r="8" spans="1:4" ht="30">
      <c r="A8" s="1" t="s">
        <v>29</v>
      </c>
      <c r="B8" s="161" t="s">
        <v>6</v>
      </c>
      <c r="C8" s="161" t="s">
        <v>6</v>
      </c>
      <c r="D8" s="161" t="s">
        <v>6</v>
      </c>
    </row>
    <row r="9" spans="1:4" ht="15">
      <c r="A9" s="1" t="s">
        <v>30</v>
      </c>
      <c r="B9" s="161" t="s">
        <v>31</v>
      </c>
      <c r="C9" s="1">
        <v>3386.352</v>
      </c>
      <c r="D9" s="1"/>
    </row>
    <row r="10" spans="1:4" ht="15">
      <c r="A10" s="20" t="s">
        <v>32</v>
      </c>
      <c r="B10" s="161" t="s">
        <v>31</v>
      </c>
      <c r="C10" s="1">
        <v>1335.56</v>
      </c>
      <c r="D10" s="1"/>
    </row>
    <row r="11" spans="1:4" ht="15">
      <c r="A11" s="20" t="s">
        <v>3</v>
      </c>
      <c r="B11" s="1"/>
      <c r="C11" s="1"/>
      <c r="D11" s="1"/>
    </row>
    <row r="12" spans="1:4" ht="30">
      <c r="A12" s="20" t="s">
        <v>33</v>
      </c>
      <c r="B12" s="161" t="s">
        <v>31</v>
      </c>
      <c r="C12" s="1">
        <v>772</v>
      </c>
      <c r="D12" s="1"/>
    </row>
    <row r="13" spans="1:4" ht="15">
      <c r="A13" s="20" t="s">
        <v>32</v>
      </c>
      <c r="B13" s="161" t="s">
        <v>31</v>
      </c>
      <c r="C13" s="1">
        <v>277.48</v>
      </c>
      <c r="D13" s="1"/>
    </row>
    <row r="14" spans="1:4" ht="30">
      <c r="A14" s="20" t="s">
        <v>34</v>
      </c>
      <c r="B14" s="161" t="s">
        <v>31</v>
      </c>
      <c r="C14" s="1">
        <f>C9-C12</f>
        <v>2614.352</v>
      </c>
      <c r="D14" s="1"/>
    </row>
    <row r="15" spans="1:4" ht="15">
      <c r="A15" s="20" t="s">
        <v>32</v>
      </c>
      <c r="B15" s="161" t="s">
        <v>31</v>
      </c>
      <c r="C15" s="1">
        <f>C10-C13</f>
        <v>1058.08</v>
      </c>
      <c r="D15" s="1"/>
    </row>
    <row r="16" spans="1:4" ht="48.75" customHeight="1">
      <c r="A16" s="1" t="s">
        <v>35</v>
      </c>
      <c r="B16" s="161" t="s">
        <v>31</v>
      </c>
      <c r="C16" s="1"/>
      <c r="D16" s="1"/>
    </row>
    <row r="17" spans="1:4" ht="15">
      <c r="A17" s="20" t="s">
        <v>36</v>
      </c>
      <c r="B17" s="1"/>
      <c r="C17" s="1"/>
      <c r="D17" s="1"/>
    </row>
    <row r="18" spans="1:4" ht="15">
      <c r="A18" s="1"/>
      <c r="B18" s="161" t="s">
        <v>31</v>
      </c>
      <c r="C18" s="1"/>
      <c r="D18" s="1"/>
    </row>
    <row r="19" spans="1:4" ht="30">
      <c r="A19" s="1" t="s">
        <v>37</v>
      </c>
      <c r="B19" s="161" t="s">
        <v>38</v>
      </c>
      <c r="C19" s="1"/>
      <c r="D19" s="1"/>
    </row>
    <row r="20" spans="1:4" ht="15">
      <c r="A20" s="20" t="s">
        <v>3</v>
      </c>
      <c r="B20" s="1"/>
      <c r="C20" s="1"/>
      <c r="D20" s="1"/>
    </row>
    <row r="21" spans="1:4" ht="30">
      <c r="A21" s="20" t="s">
        <v>39</v>
      </c>
      <c r="B21" s="161" t="s">
        <v>38</v>
      </c>
      <c r="C21" s="1"/>
      <c r="D21" s="1"/>
    </row>
    <row r="22" spans="1:4" ht="30">
      <c r="A22" s="20" t="s">
        <v>40</v>
      </c>
      <c r="B22" s="161" t="s">
        <v>38</v>
      </c>
      <c r="C22" s="1"/>
      <c r="D22" s="1"/>
    </row>
    <row r="23" spans="1:4" ht="45">
      <c r="A23" s="1" t="s">
        <v>41</v>
      </c>
      <c r="B23" s="161" t="s">
        <v>38</v>
      </c>
      <c r="C23" s="1"/>
      <c r="D23" s="1"/>
    </row>
    <row r="24" spans="1:4" ht="15">
      <c r="A24" s="20" t="s">
        <v>3</v>
      </c>
      <c r="B24" s="1"/>
      <c r="C24" s="1"/>
      <c r="D24" s="1"/>
    </row>
    <row r="25" spans="1:4" ht="45">
      <c r="A25" s="20" t="s">
        <v>42</v>
      </c>
      <c r="B25" s="161" t="s">
        <v>38</v>
      </c>
      <c r="C25" s="1"/>
      <c r="D25" s="1"/>
    </row>
    <row r="26" spans="1:4" ht="45">
      <c r="A26" s="20" t="s">
        <v>43</v>
      </c>
      <c r="B26" s="161" t="s">
        <v>38</v>
      </c>
      <c r="C26" s="1"/>
      <c r="D26" s="1"/>
    </row>
    <row r="27" spans="1:4" ht="45">
      <c r="A27" s="1" t="s">
        <v>44</v>
      </c>
      <c r="B27" s="161" t="s">
        <v>38</v>
      </c>
      <c r="C27" s="1"/>
      <c r="D27" s="1"/>
    </row>
    <row r="28" spans="1:4" ht="15">
      <c r="A28" s="20" t="s">
        <v>36</v>
      </c>
      <c r="B28" s="1"/>
      <c r="C28" s="1"/>
      <c r="D28" s="1"/>
    </row>
    <row r="29" spans="1:4" ht="60">
      <c r="A29" s="1" t="s">
        <v>45</v>
      </c>
      <c r="B29" s="161" t="s">
        <v>46</v>
      </c>
      <c r="C29" s="1"/>
      <c r="D29" s="1"/>
    </row>
    <row r="30" spans="1:4" ht="30">
      <c r="A30" s="1" t="s">
        <v>47</v>
      </c>
      <c r="B30" s="161" t="s">
        <v>46</v>
      </c>
      <c r="C30" s="161" t="s">
        <v>6</v>
      </c>
      <c r="D30" s="161" t="s">
        <v>6</v>
      </c>
    </row>
    <row r="31" spans="1:4" ht="45">
      <c r="A31" s="20" t="s">
        <v>48</v>
      </c>
      <c r="B31" s="1"/>
      <c r="C31" s="1"/>
      <c r="D31" s="1"/>
    </row>
    <row r="32" spans="1:4" ht="15">
      <c r="A32" s="1"/>
      <c r="B32" s="161" t="s">
        <v>46</v>
      </c>
      <c r="C32" s="1"/>
      <c r="D32" s="1"/>
    </row>
    <row r="33" spans="1:4" ht="60">
      <c r="A33" s="1" t="s">
        <v>49</v>
      </c>
      <c r="B33" s="161" t="s">
        <v>50</v>
      </c>
      <c r="C33" s="1"/>
      <c r="D33" s="1"/>
    </row>
    <row r="34" spans="1:4" ht="60">
      <c r="A34" s="1" t="s">
        <v>51</v>
      </c>
      <c r="B34" s="161" t="s">
        <v>50</v>
      </c>
      <c r="C34" s="161" t="s">
        <v>6</v>
      </c>
      <c r="D34" s="161" t="s">
        <v>6</v>
      </c>
    </row>
    <row r="35" spans="1:4" ht="45">
      <c r="A35" s="20" t="s">
        <v>48</v>
      </c>
      <c r="B35" s="1"/>
      <c r="C35" s="1"/>
      <c r="D35" s="1"/>
    </row>
    <row r="36" spans="1:4" ht="15">
      <c r="A36" s="1"/>
      <c r="B36" s="161" t="s">
        <v>50</v>
      </c>
      <c r="C36" s="1"/>
      <c r="D36" s="1"/>
    </row>
    <row r="37" spans="1:4" ht="30">
      <c r="A37" s="164" t="s">
        <v>52</v>
      </c>
      <c r="B37" s="165" t="s">
        <v>6</v>
      </c>
      <c r="C37" s="165" t="s">
        <v>6</v>
      </c>
      <c r="D37" s="165" t="s">
        <v>6</v>
      </c>
    </row>
    <row r="38" spans="1:4" ht="30">
      <c r="A38" s="164" t="s">
        <v>53</v>
      </c>
      <c r="B38" s="165" t="s">
        <v>54</v>
      </c>
      <c r="C38" s="164"/>
      <c r="D38" s="164"/>
    </row>
    <row r="39" spans="1:4" ht="15">
      <c r="A39" s="166" t="s">
        <v>3</v>
      </c>
      <c r="B39" s="164"/>
      <c r="C39" s="164"/>
      <c r="D39" s="164"/>
    </row>
    <row r="40" spans="1:4" ht="30">
      <c r="A40" s="166" t="s">
        <v>55</v>
      </c>
      <c r="B40" s="165" t="s">
        <v>54</v>
      </c>
      <c r="C40" s="164"/>
      <c r="D40" s="164"/>
    </row>
    <row r="41" spans="1:4" ht="45">
      <c r="A41" s="166" t="s">
        <v>56</v>
      </c>
      <c r="B41" s="165" t="s">
        <v>54</v>
      </c>
      <c r="C41" s="164"/>
      <c r="D41" s="164"/>
    </row>
    <row r="42" spans="1:5" ht="30">
      <c r="A42" s="166" t="s">
        <v>57</v>
      </c>
      <c r="B42" s="165" t="s">
        <v>54</v>
      </c>
      <c r="C42" s="164"/>
      <c r="D42" s="164"/>
      <c r="E42" s="16" t="s">
        <v>411</v>
      </c>
    </row>
    <row r="43" spans="1:4" ht="30">
      <c r="A43" s="164" t="s">
        <v>58</v>
      </c>
      <c r="B43" s="165" t="s">
        <v>31</v>
      </c>
      <c r="C43" s="164"/>
      <c r="D43" s="164"/>
    </row>
    <row r="44" spans="1:4" ht="15">
      <c r="A44" s="166" t="s">
        <v>3</v>
      </c>
      <c r="B44" s="164"/>
      <c r="C44" s="164"/>
      <c r="D44" s="164"/>
    </row>
    <row r="45" spans="1:4" ht="45">
      <c r="A45" s="166" t="s">
        <v>59</v>
      </c>
      <c r="B45" s="165" t="s">
        <v>31</v>
      </c>
      <c r="C45" s="164"/>
      <c r="D45" s="164"/>
    </row>
    <row r="46" spans="1:4" ht="60">
      <c r="A46" s="164" t="s">
        <v>60</v>
      </c>
      <c r="B46" s="165" t="s">
        <v>61</v>
      </c>
      <c r="C46" s="164">
        <v>0.8462</v>
      </c>
      <c r="D46" s="164">
        <f>C46</f>
        <v>0.8462</v>
      </c>
    </row>
    <row r="47" spans="1:4" ht="60">
      <c r="A47" s="164" t="s">
        <v>62</v>
      </c>
      <c r="B47" s="165" t="s">
        <v>61</v>
      </c>
      <c r="C47" s="164">
        <v>0.0054</v>
      </c>
      <c r="D47" s="164">
        <f>C47</f>
        <v>0.0054</v>
      </c>
    </row>
    <row r="48" spans="1:4" ht="75">
      <c r="A48" s="164" t="s">
        <v>63</v>
      </c>
      <c r="B48" s="165" t="s">
        <v>61</v>
      </c>
      <c r="C48" s="164">
        <v>0</v>
      </c>
      <c r="D48" s="164">
        <f>C48</f>
        <v>0</v>
      </c>
    </row>
    <row r="49" spans="1:4" ht="15">
      <c r="A49" s="166" t="s">
        <v>3</v>
      </c>
      <c r="B49" s="164"/>
      <c r="C49" s="164"/>
      <c r="D49" s="164"/>
    </row>
    <row r="50" spans="1:4" ht="15">
      <c r="A50" s="164"/>
      <c r="B50" s="165" t="s">
        <v>61</v>
      </c>
      <c r="C50" s="164"/>
      <c r="D50" s="164"/>
    </row>
    <row r="51" spans="1:4" ht="30">
      <c r="A51" s="164" t="s">
        <v>64</v>
      </c>
      <c r="B51" s="164"/>
      <c r="C51" s="164"/>
      <c r="D51" s="164"/>
    </row>
    <row r="52" spans="1:4" ht="30">
      <c r="A52" s="164" t="s">
        <v>65</v>
      </c>
      <c r="B52" s="165" t="s">
        <v>61</v>
      </c>
      <c r="C52" s="164">
        <v>1</v>
      </c>
      <c r="D52" s="164"/>
    </row>
    <row r="53" spans="1:4" ht="15">
      <c r="A53" s="166" t="s">
        <v>3</v>
      </c>
      <c r="B53" s="164"/>
      <c r="C53" s="164"/>
      <c r="D53" s="164"/>
    </row>
    <row r="54" spans="1:4" ht="45">
      <c r="A54" s="166" t="s">
        <v>66</v>
      </c>
      <c r="B54" s="165" t="s">
        <v>61</v>
      </c>
      <c r="C54" s="164"/>
      <c r="D54" s="164"/>
    </row>
    <row r="55" spans="1:4" ht="15">
      <c r="A55" s="164" t="s">
        <v>67</v>
      </c>
      <c r="B55" s="164"/>
      <c r="C55" s="164"/>
      <c r="D55" s="164"/>
    </row>
    <row r="56" spans="1:4" ht="45">
      <c r="A56" s="164" t="s">
        <v>68</v>
      </c>
      <c r="B56" s="165" t="s">
        <v>69</v>
      </c>
      <c r="C56" s="164"/>
      <c r="D56" s="164"/>
    </row>
    <row r="57" spans="1:4" ht="45">
      <c r="A57" s="164" t="s">
        <v>70</v>
      </c>
      <c r="B57" s="165" t="s">
        <v>71</v>
      </c>
      <c r="C57" s="164"/>
      <c r="D57" s="164"/>
    </row>
    <row r="59" spans="1:4" ht="150" customHeight="1">
      <c r="A59" s="480" t="s">
        <v>229</v>
      </c>
      <c r="B59" s="481"/>
      <c r="C59" s="481"/>
      <c r="D59" s="481"/>
    </row>
  </sheetData>
  <sheetProtection/>
  <mergeCells count="1">
    <mergeCell ref="A59:D59"/>
  </mergeCells>
  <printOptions/>
  <pageMargins left="0.7086614173228347" right="0" top="0.15748031496062992" bottom="0.35433070866141736" header="0.31496062992125984" footer="0.11811023622047245"/>
  <pageSetup horizontalDpi="600" verticalDpi="600" orientation="portrait" paperSize="9" scale="95" r:id="rId1"/>
  <rowBreaks count="1" manualBreakCount="1">
    <brk id="4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5"/>
  <cols>
    <col min="1" max="1" width="6.421875" style="16" customWidth="1"/>
    <col min="2" max="2" width="36.00390625" style="16" customWidth="1"/>
    <col min="3" max="3" width="12.7109375" style="16" bestFit="1" customWidth="1"/>
    <col min="4" max="4" width="9.421875" style="16" bestFit="1" customWidth="1"/>
    <col min="5" max="5" width="10.7109375" style="16" bestFit="1" customWidth="1"/>
    <col min="6" max="6" width="14.140625" style="16" customWidth="1"/>
    <col min="7" max="7" width="9.140625" style="16" customWidth="1"/>
    <col min="8" max="8" width="9.28125" style="16" bestFit="1" customWidth="1"/>
    <col min="9" max="16384" width="9.140625" style="16" customWidth="1"/>
  </cols>
  <sheetData>
    <row r="1" spans="2:7" ht="15">
      <c r="B1" s="611" t="s">
        <v>416</v>
      </c>
      <c r="C1" s="611"/>
      <c r="D1" s="611"/>
      <c r="E1" s="611"/>
      <c r="F1" s="611"/>
      <c r="G1" s="611"/>
    </row>
    <row r="2" ht="15">
      <c r="A2" s="15" t="s">
        <v>417</v>
      </c>
    </row>
    <row r="3" ht="15">
      <c r="A3" s="15" t="s">
        <v>418</v>
      </c>
    </row>
    <row r="6" spans="1:5" ht="75">
      <c r="A6" s="167" t="s">
        <v>419</v>
      </c>
      <c r="B6" s="167" t="s">
        <v>420</v>
      </c>
      <c r="C6" s="167" t="s">
        <v>421</v>
      </c>
      <c r="D6" s="167" t="s">
        <v>422</v>
      </c>
      <c r="E6" s="167" t="s">
        <v>423</v>
      </c>
    </row>
    <row r="7" spans="1:5" ht="15">
      <c r="A7" s="167">
        <v>1</v>
      </c>
      <c r="B7" s="167">
        <v>2</v>
      </c>
      <c r="C7" s="167">
        <v>3</v>
      </c>
      <c r="D7" s="167">
        <v>4</v>
      </c>
      <c r="E7" s="167">
        <v>5</v>
      </c>
    </row>
    <row r="8" spans="1:5" ht="30">
      <c r="A8" s="1">
        <v>1</v>
      </c>
      <c r="B8" s="1" t="s">
        <v>424</v>
      </c>
      <c r="C8" s="1">
        <v>3843158.04</v>
      </c>
      <c r="D8" s="168">
        <v>0.0005</v>
      </c>
      <c r="E8" s="1">
        <f>ROUND(C8*D8,0)+8</f>
        <v>1930</v>
      </c>
    </row>
    <row r="9" spans="1:5" ht="15">
      <c r="A9" s="1"/>
      <c r="B9" s="1"/>
      <c r="C9" s="1"/>
      <c r="D9" s="1"/>
      <c r="E9" s="1"/>
    </row>
    <row r="10" spans="1:8" ht="15">
      <c r="A10" s="1"/>
      <c r="B10" s="169" t="s">
        <v>425</v>
      </c>
      <c r="C10" s="169" t="s">
        <v>6</v>
      </c>
      <c r="D10" s="169" t="s">
        <v>6</v>
      </c>
      <c r="E10" s="169">
        <f>E8</f>
        <v>1930</v>
      </c>
      <c r="H10" s="140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T35"/>
  <sheetViews>
    <sheetView view="pageBreakPreview" zoomScaleSheetLayoutView="100" zoomScalePageLayoutView="0" workbookViewId="0" topLeftCell="A7">
      <selection activeCell="BM3" sqref="BM3:CR3"/>
    </sheetView>
  </sheetViews>
  <sheetFormatPr defaultColWidth="0.85546875" defaultRowHeight="15"/>
  <cols>
    <col min="1" max="175" width="0.85546875" style="56" customWidth="1"/>
    <col min="176" max="176" width="7.421875" style="56" bestFit="1" customWidth="1"/>
    <col min="177" max="16384" width="0.85546875" style="56" customWidth="1"/>
  </cols>
  <sheetData>
    <row r="1" spans="2:167" s="25" customFormat="1" ht="28.5" customHeight="1">
      <c r="B1" s="457" t="s">
        <v>208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8"/>
      <c r="BZ1" s="458"/>
      <c r="CA1" s="458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  <c r="CM1" s="458"/>
      <c r="CN1" s="458"/>
      <c r="CO1" s="458"/>
      <c r="CP1" s="458"/>
      <c r="CQ1" s="458"/>
      <c r="CR1" s="458"/>
      <c r="CS1" s="458"/>
      <c r="CT1" s="458"/>
      <c r="CU1" s="458"/>
      <c r="CV1" s="458"/>
      <c r="CW1" s="458"/>
      <c r="CX1" s="458"/>
      <c r="CY1" s="458"/>
      <c r="CZ1" s="458"/>
      <c r="DA1" s="458"/>
      <c r="DB1" s="458"/>
      <c r="DC1" s="458"/>
      <c r="DD1" s="458"/>
      <c r="DE1" s="458"/>
      <c r="DF1" s="458"/>
      <c r="DG1" s="458"/>
      <c r="DH1" s="458"/>
      <c r="DI1" s="458"/>
      <c r="DJ1" s="458"/>
      <c r="DK1" s="458"/>
      <c r="DL1" s="458"/>
      <c r="DM1" s="458"/>
      <c r="DN1" s="458"/>
      <c r="DO1" s="458"/>
      <c r="DP1" s="458"/>
      <c r="DQ1" s="458"/>
      <c r="DR1" s="458"/>
      <c r="DS1" s="458"/>
      <c r="DT1" s="458"/>
      <c r="DU1" s="458"/>
      <c r="DV1" s="458"/>
      <c r="DW1" s="458"/>
      <c r="DX1" s="458"/>
      <c r="DY1" s="458"/>
      <c r="DZ1" s="458"/>
      <c r="EA1" s="458"/>
      <c r="EB1" s="458"/>
      <c r="EC1" s="458"/>
      <c r="ED1" s="458"/>
      <c r="EE1" s="458"/>
      <c r="EF1" s="458"/>
      <c r="EG1" s="458"/>
      <c r="EH1" s="458"/>
      <c r="EI1" s="458"/>
      <c r="EJ1" s="458"/>
      <c r="EK1" s="458"/>
      <c r="EL1" s="458"/>
      <c r="EM1" s="458"/>
      <c r="EN1" s="458"/>
      <c r="EO1" s="458"/>
      <c r="EP1" s="458"/>
      <c r="EQ1" s="458"/>
      <c r="ER1" s="458"/>
      <c r="ES1" s="458"/>
      <c r="ET1" s="458"/>
      <c r="EU1" s="458"/>
      <c r="EV1" s="458"/>
      <c r="EW1" s="458"/>
      <c r="EX1" s="458"/>
      <c r="EY1" s="458"/>
      <c r="EZ1" s="458"/>
      <c r="FA1" s="458"/>
      <c r="FB1" s="458"/>
      <c r="FC1" s="458"/>
      <c r="FD1" s="458"/>
      <c r="FE1" s="458"/>
      <c r="FF1" s="458"/>
      <c r="FG1" s="458"/>
      <c r="FH1" s="458"/>
      <c r="FI1" s="458"/>
      <c r="FJ1" s="458"/>
      <c r="FK1" s="54"/>
    </row>
    <row r="2" spans="52:107" s="3" customFormat="1" ht="12.75">
      <c r="AZ2" s="25"/>
      <c r="BJ2" s="25"/>
      <c r="BL2" s="58" t="s">
        <v>136</v>
      </c>
      <c r="BM2" s="413" t="s">
        <v>649</v>
      </c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413"/>
      <c r="CG2" s="413"/>
      <c r="CH2" s="413"/>
      <c r="CI2" s="413"/>
      <c r="CJ2" s="413"/>
      <c r="CK2" s="413"/>
      <c r="CL2" s="413"/>
      <c r="CM2" s="413"/>
      <c r="CN2" s="413"/>
      <c r="CO2" s="413"/>
      <c r="CP2" s="413"/>
      <c r="CQ2" s="413"/>
      <c r="CR2" s="413"/>
      <c r="CS2" s="377">
        <v>20</v>
      </c>
      <c r="CT2" s="377"/>
      <c r="CU2" s="377"/>
      <c r="CV2" s="377"/>
      <c r="CW2" s="378" t="s">
        <v>637</v>
      </c>
      <c r="CX2" s="378"/>
      <c r="CY2" s="378"/>
      <c r="CZ2" s="378"/>
      <c r="DA2" s="25" t="s">
        <v>119</v>
      </c>
      <c r="DB2" s="25"/>
      <c r="DC2" s="25"/>
    </row>
    <row r="3" spans="65:96" s="23" customFormat="1" ht="12.75" customHeight="1">
      <c r="BM3" s="373" t="s">
        <v>209</v>
      </c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</row>
    <row r="4" s="3" customFormat="1" ht="12.75"/>
    <row r="5" spans="1:167" s="3" customFormat="1" ht="27.75" customHeight="1">
      <c r="A5" s="450" t="s">
        <v>0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6"/>
      <c r="BG5" s="450" t="s">
        <v>1</v>
      </c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5"/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55"/>
      <c r="DG5" s="455"/>
      <c r="DH5" s="455"/>
      <c r="DI5" s="456"/>
      <c r="DJ5" s="450" t="s">
        <v>210</v>
      </c>
      <c r="DK5" s="455"/>
      <c r="DL5" s="455"/>
      <c r="DM5" s="455"/>
      <c r="DN5" s="455"/>
      <c r="DO5" s="455"/>
      <c r="DP5" s="455"/>
      <c r="DQ5" s="455"/>
      <c r="DR5" s="455"/>
      <c r="DS5" s="455"/>
      <c r="DT5" s="455"/>
      <c r="DU5" s="455"/>
      <c r="DV5" s="455"/>
      <c r="DW5" s="455"/>
      <c r="DX5" s="455"/>
      <c r="DY5" s="455"/>
      <c r="DZ5" s="455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5"/>
      <c r="ER5" s="455"/>
      <c r="ES5" s="455"/>
      <c r="ET5" s="455"/>
      <c r="EU5" s="455"/>
      <c r="EV5" s="455"/>
      <c r="EW5" s="455"/>
      <c r="EX5" s="455"/>
      <c r="EY5" s="455"/>
      <c r="EZ5" s="455"/>
      <c r="FA5" s="455"/>
      <c r="FB5" s="455"/>
      <c r="FC5" s="455"/>
      <c r="FD5" s="455"/>
      <c r="FE5" s="455"/>
      <c r="FF5" s="455"/>
      <c r="FG5" s="455"/>
      <c r="FH5" s="455"/>
      <c r="FI5" s="455"/>
      <c r="FJ5" s="455"/>
      <c r="FK5" s="456"/>
    </row>
    <row r="6" spans="1:167" s="3" customFormat="1" ht="15" customHeight="1">
      <c r="A6" s="459">
        <v>1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1"/>
      <c r="BG6" s="459">
        <v>2</v>
      </c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  <c r="DE6" s="460"/>
      <c r="DF6" s="460"/>
      <c r="DG6" s="460"/>
      <c r="DH6" s="460"/>
      <c r="DI6" s="461"/>
      <c r="DJ6" s="459">
        <v>3</v>
      </c>
      <c r="DK6" s="460"/>
      <c r="DL6" s="460"/>
      <c r="DM6" s="460"/>
      <c r="DN6" s="460"/>
      <c r="DO6" s="460"/>
      <c r="DP6" s="460"/>
      <c r="DQ6" s="460"/>
      <c r="DR6" s="460"/>
      <c r="DS6" s="460"/>
      <c r="DT6" s="460"/>
      <c r="DU6" s="460"/>
      <c r="DV6" s="460"/>
      <c r="DW6" s="460"/>
      <c r="DX6" s="460"/>
      <c r="DY6" s="460"/>
      <c r="DZ6" s="460"/>
      <c r="EA6" s="460"/>
      <c r="EB6" s="460"/>
      <c r="EC6" s="460"/>
      <c r="ED6" s="460"/>
      <c r="EE6" s="460"/>
      <c r="EF6" s="460"/>
      <c r="EG6" s="460"/>
      <c r="EH6" s="460"/>
      <c r="EI6" s="460"/>
      <c r="EJ6" s="460"/>
      <c r="EK6" s="460"/>
      <c r="EL6" s="460"/>
      <c r="EM6" s="460"/>
      <c r="EN6" s="460"/>
      <c r="EO6" s="460"/>
      <c r="EP6" s="460"/>
      <c r="EQ6" s="460"/>
      <c r="ER6" s="460"/>
      <c r="ES6" s="460"/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/>
      <c r="FE6" s="460"/>
      <c r="FF6" s="460"/>
      <c r="FG6" s="460"/>
      <c r="FH6" s="460"/>
      <c r="FI6" s="460"/>
      <c r="FJ6" s="460"/>
      <c r="FK6" s="461"/>
    </row>
    <row r="7" spans="1:167" s="66" customFormat="1" ht="15" customHeight="1">
      <c r="A7" s="65"/>
      <c r="B7" s="462" t="s">
        <v>11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3"/>
      <c r="BG7" s="464" t="s">
        <v>211</v>
      </c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6"/>
      <c r="DJ7" s="612">
        <v>0</v>
      </c>
      <c r="DK7" s="613"/>
      <c r="DL7" s="613"/>
      <c r="DM7" s="613"/>
      <c r="DN7" s="613"/>
      <c r="DO7" s="613"/>
      <c r="DP7" s="613"/>
      <c r="DQ7" s="613"/>
      <c r="DR7" s="613"/>
      <c r="DS7" s="613"/>
      <c r="DT7" s="613"/>
      <c r="DU7" s="613"/>
      <c r="DV7" s="613"/>
      <c r="DW7" s="613"/>
      <c r="DX7" s="613"/>
      <c r="DY7" s="613"/>
      <c r="DZ7" s="613"/>
      <c r="EA7" s="613"/>
      <c r="EB7" s="613"/>
      <c r="EC7" s="613"/>
      <c r="ED7" s="613"/>
      <c r="EE7" s="613"/>
      <c r="EF7" s="613"/>
      <c r="EG7" s="613"/>
      <c r="EH7" s="613"/>
      <c r="EI7" s="613"/>
      <c r="EJ7" s="613"/>
      <c r="EK7" s="613"/>
      <c r="EL7" s="613"/>
      <c r="EM7" s="613"/>
      <c r="EN7" s="613"/>
      <c r="EO7" s="613"/>
      <c r="EP7" s="613"/>
      <c r="EQ7" s="613"/>
      <c r="ER7" s="613"/>
      <c r="ES7" s="613"/>
      <c r="ET7" s="613"/>
      <c r="EU7" s="613"/>
      <c r="EV7" s="613"/>
      <c r="EW7" s="613"/>
      <c r="EX7" s="613"/>
      <c r="EY7" s="613"/>
      <c r="EZ7" s="613"/>
      <c r="FA7" s="613"/>
      <c r="FB7" s="613"/>
      <c r="FC7" s="613"/>
      <c r="FD7" s="613"/>
      <c r="FE7" s="613"/>
      <c r="FF7" s="613"/>
      <c r="FG7" s="613"/>
      <c r="FH7" s="613"/>
      <c r="FI7" s="613"/>
      <c r="FJ7" s="613"/>
      <c r="FK7" s="614"/>
    </row>
    <row r="8" spans="1:167" s="39" customFormat="1" ht="15" customHeight="1">
      <c r="A8" s="67"/>
      <c r="B8" s="462" t="s">
        <v>12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3"/>
      <c r="BG8" s="464" t="s">
        <v>212</v>
      </c>
      <c r="BH8" s="465"/>
      <c r="BI8" s="465"/>
      <c r="BJ8" s="465"/>
      <c r="BK8" s="465"/>
      <c r="BL8" s="465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5"/>
      <c r="CB8" s="465"/>
      <c r="CC8" s="465"/>
      <c r="CD8" s="465"/>
      <c r="CE8" s="465"/>
      <c r="CF8" s="465"/>
      <c r="CG8" s="465"/>
      <c r="CH8" s="4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65"/>
      <c r="CV8" s="465"/>
      <c r="CW8" s="465"/>
      <c r="CX8" s="465"/>
      <c r="CY8" s="465"/>
      <c r="CZ8" s="465"/>
      <c r="DA8" s="465"/>
      <c r="DB8" s="465"/>
      <c r="DC8" s="465"/>
      <c r="DD8" s="465"/>
      <c r="DE8" s="465"/>
      <c r="DF8" s="465"/>
      <c r="DG8" s="465"/>
      <c r="DH8" s="465"/>
      <c r="DI8" s="466"/>
      <c r="DJ8" s="612">
        <f>'раздел 2.2 обоснавание(стр 4)'!D46</f>
        <v>0</v>
      </c>
      <c r="DK8" s="613"/>
      <c r="DL8" s="613"/>
      <c r="DM8" s="613"/>
      <c r="DN8" s="613"/>
      <c r="DO8" s="613"/>
      <c r="DP8" s="613"/>
      <c r="DQ8" s="613"/>
      <c r="DR8" s="613"/>
      <c r="DS8" s="613"/>
      <c r="DT8" s="613"/>
      <c r="DU8" s="613"/>
      <c r="DV8" s="613"/>
      <c r="DW8" s="613"/>
      <c r="DX8" s="613"/>
      <c r="DY8" s="613"/>
      <c r="DZ8" s="613"/>
      <c r="EA8" s="613"/>
      <c r="EB8" s="613"/>
      <c r="EC8" s="613"/>
      <c r="ED8" s="613"/>
      <c r="EE8" s="613"/>
      <c r="EF8" s="613"/>
      <c r="EG8" s="613"/>
      <c r="EH8" s="613"/>
      <c r="EI8" s="613"/>
      <c r="EJ8" s="613"/>
      <c r="EK8" s="613"/>
      <c r="EL8" s="613"/>
      <c r="EM8" s="613"/>
      <c r="EN8" s="613"/>
      <c r="EO8" s="613"/>
      <c r="EP8" s="613"/>
      <c r="EQ8" s="613"/>
      <c r="ER8" s="613"/>
      <c r="ES8" s="613"/>
      <c r="ET8" s="613"/>
      <c r="EU8" s="613"/>
      <c r="EV8" s="613"/>
      <c r="EW8" s="613"/>
      <c r="EX8" s="613"/>
      <c r="EY8" s="613"/>
      <c r="EZ8" s="613"/>
      <c r="FA8" s="613"/>
      <c r="FB8" s="613"/>
      <c r="FC8" s="613"/>
      <c r="FD8" s="613"/>
      <c r="FE8" s="613"/>
      <c r="FF8" s="613"/>
      <c r="FG8" s="613"/>
      <c r="FH8" s="613"/>
      <c r="FI8" s="613"/>
      <c r="FJ8" s="613"/>
      <c r="FK8" s="614"/>
    </row>
    <row r="9" spans="1:167" s="39" customFormat="1" ht="15" customHeight="1">
      <c r="A9" s="67"/>
      <c r="B9" s="462" t="s">
        <v>213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3"/>
      <c r="BG9" s="464" t="s">
        <v>214</v>
      </c>
      <c r="BH9" s="465"/>
      <c r="BI9" s="465"/>
      <c r="BJ9" s="465"/>
      <c r="BK9" s="465"/>
      <c r="BL9" s="465"/>
      <c r="BM9" s="465"/>
      <c r="BN9" s="465"/>
      <c r="BO9" s="465"/>
      <c r="BP9" s="465"/>
      <c r="BQ9" s="465"/>
      <c r="BR9" s="465"/>
      <c r="BS9" s="465"/>
      <c r="BT9" s="465"/>
      <c r="BU9" s="465"/>
      <c r="BV9" s="465"/>
      <c r="BW9" s="465"/>
      <c r="BX9" s="465"/>
      <c r="BY9" s="465"/>
      <c r="BZ9" s="465"/>
      <c r="CA9" s="465"/>
      <c r="CB9" s="465"/>
      <c r="CC9" s="465"/>
      <c r="CD9" s="465"/>
      <c r="CE9" s="465"/>
      <c r="CF9" s="465"/>
      <c r="CG9" s="465"/>
      <c r="CH9" s="465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  <c r="CT9" s="465"/>
      <c r="CU9" s="465"/>
      <c r="CV9" s="465"/>
      <c r="CW9" s="465"/>
      <c r="CX9" s="465"/>
      <c r="CY9" s="465"/>
      <c r="CZ9" s="465"/>
      <c r="DA9" s="465"/>
      <c r="DB9" s="465"/>
      <c r="DC9" s="465"/>
      <c r="DD9" s="465"/>
      <c r="DE9" s="465"/>
      <c r="DF9" s="465"/>
      <c r="DG9" s="465"/>
      <c r="DH9" s="465"/>
      <c r="DI9" s="466"/>
      <c r="DJ9" s="612">
        <v>0</v>
      </c>
      <c r="DK9" s="613"/>
      <c r="DL9" s="613"/>
      <c r="DM9" s="613"/>
      <c r="DN9" s="613"/>
      <c r="DO9" s="613"/>
      <c r="DP9" s="613"/>
      <c r="DQ9" s="613"/>
      <c r="DR9" s="613"/>
      <c r="DS9" s="613"/>
      <c r="DT9" s="613"/>
      <c r="DU9" s="613"/>
      <c r="DV9" s="613"/>
      <c r="DW9" s="613"/>
      <c r="DX9" s="613"/>
      <c r="DY9" s="613"/>
      <c r="DZ9" s="613"/>
      <c r="EA9" s="613"/>
      <c r="EB9" s="613"/>
      <c r="EC9" s="613"/>
      <c r="ED9" s="613"/>
      <c r="EE9" s="613"/>
      <c r="EF9" s="613"/>
      <c r="EG9" s="613"/>
      <c r="EH9" s="613"/>
      <c r="EI9" s="613"/>
      <c r="EJ9" s="613"/>
      <c r="EK9" s="613"/>
      <c r="EL9" s="613"/>
      <c r="EM9" s="613"/>
      <c r="EN9" s="613"/>
      <c r="EO9" s="613"/>
      <c r="EP9" s="613"/>
      <c r="EQ9" s="613"/>
      <c r="ER9" s="613"/>
      <c r="ES9" s="613"/>
      <c r="ET9" s="613"/>
      <c r="EU9" s="613"/>
      <c r="EV9" s="613"/>
      <c r="EW9" s="613"/>
      <c r="EX9" s="613"/>
      <c r="EY9" s="613"/>
      <c r="EZ9" s="613"/>
      <c r="FA9" s="613"/>
      <c r="FB9" s="613"/>
      <c r="FC9" s="613"/>
      <c r="FD9" s="613"/>
      <c r="FE9" s="613"/>
      <c r="FF9" s="613"/>
      <c r="FG9" s="613"/>
      <c r="FH9" s="613"/>
      <c r="FI9" s="613"/>
      <c r="FJ9" s="613"/>
      <c r="FK9" s="614"/>
    </row>
    <row r="10" spans="1:176" s="39" customFormat="1" ht="15" customHeight="1">
      <c r="A10" s="67"/>
      <c r="B10" s="462" t="s">
        <v>215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3"/>
      <c r="BG10" s="464" t="s">
        <v>216</v>
      </c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6"/>
      <c r="DJ10" s="612">
        <v>0</v>
      </c>
      <c r="DK10" s="613"/>
      <c r="DL10" s="613"/>
      <c r="DM10" s="613"/>
      <c r="DN10" s="613"/>
      <c r="DO10" s="613"/>
      <c r="DP10" s="613"/>
      <c r="DQ10" s="613"/>
      <c r="DR10" s="613"/>
      <c r="DS10" s="613"/>
      <c r="DT10" s="613"/>
      <c r="DU10" s="613"/>
      <c r="DV10" s="613"/>
      <c r="DW10" s="613"/>
      <c r="DX10" s="613"/>
      <c r="DY10" s="613"/>
      <c r="DZ10" s="613"/>
      <c r="EA10" s="613"/>
      <c r="EB10" s="613"/>
      <c r="EC10" s="613"/>
      <c r="ED10" s="613"/>
      <c r="EE10" s="613"/>
      <c r="EF10" s="613"/>
      <c r="EG10" s="613"/>
      <c r="EH10" s="613"/>
      <c r="EI10" s="613"/>
      <c r="EJ10" s="613"/>
      <c r="EK10" s="613"/>
      <c r="EL10" s="613"/>
      <c r="EM10" s="613"/>
      <c r="EN10" s="613"/>
      <c r="EO10" s="613"/>
      <c r="EP10" s="613"/>
      <c r="EQ10" s="613"/>
      <c r="ER10" s="613"/>
      <c r="ES10" s="613"/>
      <c r="ET10" s="613"/>
      <c r="EU10" s="613"/>
      <c r="EV10" s="613"/>
      <c r="EW10" s="613"/>
      <c r="EX10" s="613"/>
      <c r="EY10" s="613"/>
      <c r="EZ10" s="613"/>
      <c r="FA10" s="613"/>
      <c r="FB10" s="613"/>
      <c r="FC10" s="613"/>
      <c r="FD10" s="613"/>
      <c r="FE10" s="613"/>
      <c r="FF10" s="613"/>
      <c r="FG10" s="613"/>
      <c r="FH10" s="613"/>
      <c r="FI10" s="613"/>
      <c r="FJ10" s="613"/>
      <c r="FK10" s="614"/>
      <c r="FT10" s="170"/>
    </row>
    <row r="11" s="3" customFormat="1" ht="12.75"/>
    <row r="12" spans="1:167" s="25" customFormat="1" ht="12.75">
      <c r="A12" s="381" t="s">
        <v>217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/>
      <c r="CK12" s="381"/>
      <c r="CL12" s="381"/>
      <c r="CM12" s="381"/>
      <c r="CN12" s="381"/>
      <c r="CO12" s="381"/>
      <c r="CP12" s="381"/>
      <c r="CQ12" s="381"/>
      <c r="CR12" s="381"/>
      <c r="CS12" s="381"/>
      <c r="CT12" s="381"/>
      <c r="CU12" s="381"/>
      <c r="CV12" s="381"/>
      <c r="CW12" s="381"/>
      <c r="CX12" s="381"/>
      <c r="CY12" s="381"/>
      <c r="CZ12" s="381"/>
      <c r="DA12" s="381"/>
      <c r="DB12" s="381"/>
      <c r="DC12" s="381"/>
      <c r="DD12" s="381"/>
      <c r="DE12" s="381"/>
      <c r="DF12" s="381"/>
      <c r="DG12" s="381"/>
      <c r="DH12" s="381"/>
      <c r="DI12" s="381"/>
      <c r="DJ12" s="381"/>
      <c r="DK12" s="381"/>
      <c r="DL12" s="381"/>
      <c r="DM12" s="381"/>
      <c r="DN12" s="381"/>
      <c r="DO12" s="381"/>
      <c r="DP12" s="381"/>
      <c r="DQ12" s="381"/>
      <c r="DR12" s="381"/>
      <c r="DS12" s="381"/>
      <c r="DT12" s="381"/>
      <c r="DU12" s="381"/>
      <c r="DV12" s="381"/>
      <c r="DW12" s="381"/>
      <c r="DX12" s="381"/>
      <c r="DY12" s="381"/>
      <c r="DZ12" s="381"/>
      <c r="EA12" s="381"/>
      <c r="EB12" s="381"/>
      <c r="EC12" s="381"/>
      <c r="ED12" s="381"/>
      <c r="EE12" s="381"/>
      <c r="EF12" s="381"/>
      <c r="EG12" s="381"/>
      <c r="EH12" s="381"/>
      <c r="EI12" s="381"/>
      <c r="EJ12" s="381"/>
      <c r="EK12" s="381"/>
      <c r="EL12" s="381"/>
      <c r="EM12" s="381"/>
      <c r="EN12" s="381"/>
      <c r="EO12" s="381"/>
      <c r="EP12" s="381"/>
      <c r="EQ12" s="381"/>
      <c r="ER12" s="381"/>
      <c r="ES12" s="381"/>
      <c r="ET12" s="381"/>
      <c r="EU12" s="381"/>
      <c r="EV12" s="381"/>
      <c r="EW12" s="381"/>
      <c r="EX12" s="381"/>
      <c r="EY12" s="381"/>
      <c r="EZ12" s="381"/>
      <c r="FA12" s="381"/>
      <c r="FB12" s="381"/>
      <c r="FC12" s="381"/>
      <c r="FD12" s="381"/>
      <c r="FE12" s="381"/>
      <c r="FF12" s="381"/>
      <c r="FG12" s="381"/>
      <c r="FH12" s="381"/>
      <c r="FI12" s="381"/>
      <c r="FJ12" s="381"/>
      <c r="FK12" s="381"/>
    </row>
    <row r="13" s="3" customFormat="1" ht="12.75"/>
    <row r="14" spans="1:167" s="3" customFormat="1" ht="15" customHeight="1">
      <c r="A14" s="470" t="s">
        <v>0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2"/>
      <c r="BG14" s="470" t="s">
        <v>1</v>
      </c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2"/>
      <c r="DJ14" s="470" t="s">
        <v>218</v>
      </c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1"/>
      <c r="DW14" s="471"/>
      <c r="DX14" s="471"/>
      <c r="DY14" s="471"/>
      <c r="DZ14" s="471"/>
      <c r="EA14" s="471"/>
      <c r="EB14" s="471"/>
      <c r="EC14" s="471"/>
      <c r="ED14" s="471"/>
      <c r="EE14" s="471"/>
      <c r="EF14" s="471"/>
      <c r="EG14" s="471"/>
      <c r="EH14" s="471"/>
      <c r="EI14" s="471"/>
      <c r="EJ14" s="471"/>
      <c r="EK14" s="471"/>
      <c r="EL14" s="471"/>
      <c r="EM14" s="471"/>
      <c r="EN14" s="471"/>
      <c r="EO14" s="471"/>
      <c r="EP14" s="471"/>
      <c r="EQ14" s="471"/>
      <c r="ER14" s="471"/>
      <c r="ES14" s="471"/>
      <c r="ET14" s="471"/>
      <c r="EU14" s="471"/>
      <c r="EV14" s="471"/>
      <c r="EW14" s="471"/>
      <c r="EX14" s="471"/>
      <c r="EY14" s="471"/>
      <c r="EZ14" s="471"/>
      <c r="FA14" s="471"/>
      <c r="FB14" s="471"/>
      <c r="FC14" s="471"/>
      <c r="FD14" s="471"/>
      <c r="FE14" s="471"/>
      <c r="FF14" s="471"/>
      <c r="FG14" s="471"/>
      <c r="FH14" s="471"/>
      <c r="FI14" s="471"/>
      <c r="FJ14" s="471"/>
      <c r="FK14" s="472"/>
    </row>
    <row r="15" spans="1:167" s="3" customFormat="1" ht="15" customHeight="1">
      <c r="A15" s="459">
        <v>1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1"/>
      <c r="BG15" s="459">
        <v>2</v>
      </c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1"/>
      <c r="DJ15" s="459">
        <v>3</v>
      </c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0"/>
      <c r="FF15" s="460"/>
      <c r="FG15" s="460"/>
      <c r="FH15" s="460"/>
      <c r="FI15" s="460"/>
      <c r="FJ15" s="460"/>
      <c r="FK15" s="461"/>
    </row>
    <row r="16" spans="1:167" s="66" customFormat="1" ht="15" customHeight="1">
      <c r="A16" s="65"/>
      <c r="B16" s="462" t="s">
        <v>219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3"/>
      <c r="BG16" s="464" t="s">
        <v>211</v>
      </c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6"/>
      <c r="DJ16" s="459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0"/>
      <c r="FF16" s="460"/>
      <c r="FG16" s="460"/>
      <c r="FH16" s="460"/>
      <c r="FI16" s="460"/>
      <c r="FJ16" s="460"/>
      <c r="FK16" s="461"/>
    </row>
    <row r="17" spans="1:167" s="39" customFormat="1" ht="42" customHeight="1">
      <c r="A17" s="67"/>
      <c r="B17" s="431" t="s">
        <v>220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2"/>
      <c r="BG17" s="464" t="s">
        <v>212</v>
      </c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6"/>
      <c r="DJ17" s="459"/>
      <c r="DK17" s="460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0"/>
      <c r="EE17" s="460"/>
      <c r="EF17" s="460"/>
      <c r="EG17" s="460"/>
      <c r="EH17" s="460"/>
      <c r="EI17" s="460"/>
      <c r="EJ17" s="460"/>
      <c r="EK17" s="460"/>
      <c r="EL17" s="460"/>
      <c r="EM17" s="460"/>
      <c r="EN17" s="460"/>
      <c r="EO17" s="460"/>
      <c r="EP17" s="460"/>
      <c r="EQ17" s="460"/>
      <c r="ER17" s="460"/>
      <c r="ES17" s="460"/>
      <c r="ET17" s="460"/>
      <c r="EU17" s="460"/>
      <c r="EV17" s="460"/>
      <c r="EW17" s="460"/>
      <c r="EX17" s="460"/>
      <c r="EY17" s="460"/>
      <c r="EZ17" s="460"/>
      <c r="FA17" s="460"/>
      <c r="FB17" s="460"/>
      <c r="FC17" s="460"/>
      <c r="FD17" s="460"/>
      <c r="FE17" s="460"/>
      <c r="FF17" s="460"/>
      <c r="FG17" s="460"/>
      <c r="FH17" s="460"/>
      <c r="FI17" s="460"/>
      <c r="FJ17" s="460"/>
      <c r="FK17" s="461"/>
    </row>
    <row r="18" spans="1:167" s="39" customFormat="1" ht="27.75" customHeight="1">
      <c r="A18" s="67"/>
      <c r="B18" s="431" t="s">
        <v>221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2"/>
      <c r="BG18" s="464" t="s">
        <v>214</v>
      </c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6"/>
      <c r="DJ18" s="459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0"/>
      <c r="DX18" s="460"/>
      <c r="DY18" s="460"/>
      <c r="DZ18" s="460"/>
      <c r="EA18" s="460"/>
      <c r="EB18" s="460"/>
      <c r="EC18" s="460"/>
      <c r="ED18" s="460"/>
      <c r="EE18" s="460"/>
      <c r="EF18" s="460"/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0"/>
      <c r="ES18" s="460"/>
      <c r="ET18" s="460"/>
      <c r="EU18" s="460"/>
      <c r="EV18" s="460"/>
      <c r="EW18" s="460"/>
      <c r="EX18" s="460"/>
      <c r="EY18" s="460"/>
      <c r="EZ18" s="460"/>
      <c r="FA18" s="460"/>
      <c r="FB18" s="460"/>
      <c r="FC18" s="460"/>
      <c r="FD18" s="460"/>
      <c r="FE18" s="460"/>
      <c r="FF18" s="460"/>
      <c r="FG18" s="460"/>
      <c r="FH18" s="460"/>
      <c r="FI18" s="460"/>
      <c r="FJ18" s="460"/>
      <c r="FK18" s="461"/>
    </row>
    <row r="19" spans="1:167" s="3" customFormat="1" ht="26.25" customHeight="1">
      <c r="A19" s="475" t="s">
        <v>99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5"/>
      <c r="BQ19" s="475"/>
      <c r="BR19" s="475"/>
      <c r="BS19" s="475"/>
      <c r="BT19" s="475"/>
      <c r="BU19" s="475"/>
      <c r="BV19" s="475"/>
      <c r="BW19" s="475"/>
      <c r="BX19" s="475"/>
      <c r="BY19" s="475"/>
      <c r="BZ19" s="475"/>
      <c r="CA19" s="475"/>
      <c r="CB19" s="475"/>
      <c r="CC19" s="475"/>
      <c r="CD19" s="475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  <c r="DE19" s="475"/>
      <c r="DF19" s="475"/>
      <c r="DG19" s="475"/>
      <c r="DH19" s="475"/>
      <c r="DI19" s="475"/>
      <c r="DJ19" s="475"/>
      <c r="DK19" s="475"/>
      <c r="DL19" s="475"/>
      <c r="DM19" s="475"/>
      <c r="DN19" s="475"/>
      <c r="DO19" s="475"/>
      <c r="DP19" s="475"/>
      <c r="DQ19" s="475"/>
      <c r="DR19" s="475"/>
      <c r="DS19" s="475"/>
      <c r="DT19" s="475"/>
      <c r="DU19" s="475"/>
      <c r="DV19" s="475"/>
      <c r="DW19" s="475"/>
      <c r="DX19" s="475"/>
      <c r="DY19" s="475"/>
      <c r="DZ19" s="475"/>
      <c r="EA19" s="475"/>
      <c r="EB19" s="475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5"/>
      <c r="ER19" s="475"/>
      <c r="ES19" s="475"/>
      <c r="ET19" s="475"/>
      <c r="EU19" s="475"/>
      <c r="EV19" s="475"/>
      <c r="EW19" s="475"/>
      <c r="EX19" s="475"/>
      <c r="EY19" s="475"/>
      <c r="EZ19" s="475"/>
      <c r="FA19" s="475"/>
      <c r="FB19" s="475"/>
      <c r="FC19" s="475"/>
      <c r="FD19" s="475"/>
      <c r="FE19" s="475"/>
      <c r="FF19" s="475"/>
      <c r="FG19" s="475"/>
      <c r="FH19" s="475"/>
      <c r="FI19" s="475"/>
      <c r="FJ19" s="475"/>
      <c r="FK19" s="475"/>
    </row>
    <row r="20" spans="1:167" s="3" customFormat="1" ht="26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</row>
    <row r="21" spans="2:61" s="3" customFormat="1" ht="12.75" customHeight="1">
      <c r="B21" s="39" t="s">
        <v>222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</row>
    <row r="22" spans="2:158" s="3" customFormat="1" ht="12.75" customHeight="1">
      <c r="B22" s="39" t="s">
        <v>223</v>
      </c>
      <c r="DE22" s="473"/>
      <c r="DF22" s="473"/>
      <c r="DG22" s="473"/>
      <c r="DH22" s="473"/>
      <c r="DI22" s="473"/>
      <c r="DJ22" s="473"/>
      <c r="DK22" s="473"/>
      <c r="DL22" s="473"/>
      <c r="DM22" s="473"/>
      <c r="DN22" s="473"/>
      <c r="DO22" s="473"/>
      <c r="DP22" s="473"/>
      <c r="DQ22" s="473"/>
      <c r="DR22" s="473"/>
      <c r="DS22" s="473"/>
      <c r="DT22" s="473"/>
      <c r="DU22" s="473"/>
      <c r="DV22" s="473"/>
      <c r="DW22" s="473" t="s">
        <v>644</v>
      </c>
      <c r="DX22" s="473"/>
      <c r="DY22" s="473"/>
      <c r="DZ22" s="473"/>
      <c r="EA22" s="473"/>
      <c r="EB22" s="473"/>
      <c r="EC22" s="473"/>
      <c r="ED22" s="473"/>
      <c r="EE22" s="473"/>
      <c r="EF22" s="473"/>
      <c r="EG22" s="473"/>
      <c r="EH22" s="473"/>
      <c r="EI22" s="473"/>
      <c r="EJ22" s="473"/>
      <c r="EK22" s="473"/>
      <c r="EL22" s="473"/>
      <c r="EM22" s="473"/>
      <c r="EN22" s="473"/>
      <c r="EO22" s="473"/>
      <c r="EP22" s="473"/>
      <c r="EQ22" s="473"/>
      <c r="ER22" s="473"/>
      <c r="ES22" s="473"/>
      <c r="ET22" s="473"/>
      <c r="EU22" s="473"/>
      <c r="EV22" s="473"/>
      <c r="EW22" s="473"/>
      <c r="EX22" s="473"/>
      <c r="EY22" s="473"/>
      <c r="EZ22" s="473"/>
      <c r="FA22" s="473"/>
      <c r="FB22" s="473"/>
    </row>
    <row r="23" spans="2:158" s="23" customFormat="1" ht="12.75" customHeight="1">
      <c r="B23" s="70"/>
      <c r="DE23" s="474" t="s">
        <v>116</v>
      </c>
      <c r="DF23" s="474"/>
      <c r="DG23" s="474"/>
      <c r="DH23" s="474"/>
      <c r="DI23" s="474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4" t="s">
        <v>117</v>
      </c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</row>
    <row r="24" spans="2:158" s="3" customFormat="1" ht="12.75">
      <c r="B24" s="39" t="s">
        <v>224</v>
      </c>
      <c r="ES24" s="24"/>
      <c r="ET24" s="24"/>
      <c r="EU24" s="24"/>
      <c r="EV24" s="24"/>
      <c r="EW24" s="24"/>
      <c r="EX24" s="24"/>
      <c r="EY24" s="24"/>
      <c r="EZ24" s="24"/>
      <c r="FA24" s="24"/>
      <c r="FB24" s="24"/>
    </row>
    <row r="25" spans="2:158" s="3" customFormat="1" ht="12.75">
      <c r="B25" s="39" t="s">
        <v>225</v>
      </c>
      <c r="DE25" s="473"/>
      <c r="DF25" s="473"/>
      <c r="DG25" s="473"/>
      <c r="DH25" s="473"/>
      <c r="DI25" s="473"/>
      <c r="DJ25" s="473"/>
      <c r="DK25" s="473"/>
      <c r="DL25" s="473"/>
      <c r="DM25" s="473"/>
      <c r="DN25" s="473"/>
      <c r="DO25" s="473"/>
      <c r="DP25" s="473"/>
      <c r="DQ25" s="473"/>
      <c r="DR25" s="473"/>
      <c r="DS25" s="473"/>
      <c r="DT25" s="473"/>
      <c r="DU25" s="473"/>
      <c r="DV25" s="473"/>
      <c r="DW25" s="473" t="s">
        <v>441</v>
      </c>
      <c r="DX25" s="473"/>
      <c r="DY25" s="473"/>
      <c r="DZ25" s="473"/>
      <c r="EA25" s="473"/>
      <c r="EB25" s="473"/>
      <c r="EC25" s="473"/>
      <c r="ED25" s="473"/>
      <c r="EE25" s="473"/>
      <c r="EF25" s="473"/>
      <c r="EG25" s="473"/>
      <c r="EH25" s="473"/>
      <c r="EI25" s="473"/>
      <c r="EJ25" s="473"/>
      <c r="EK25" s="473"/>
      <c r="EL25" s="473"/>
      <c r="EM25" s="473"/>
      <c r="EN25" s="473"/>
      <c r="EO25" s="473"/>
      <c r="EP25" s="473"/>
      <c r="EQ25" s="473"/>
      <c r="ER25" s="473"/>
      <c r="ES25" s="473"/>
      <c r="ET25" s="473"/>
      <c r="EU25" s="473"/>
      <c r="EV25" s="473"/>
      <c r="EW25" s="473"/>
      <c r="EX25" s="473"/>
      <c r="EY25" s="473"/>
      <c r="EZ25" s="473"/>
      <c r="FA25" s="473"/>
      <c r="FB25" s="473"/>
    </row>
    <row r="26" spans="2:158" s="23" customFormat="1" ht="12.75" customHeight="1">
      <c r="B26" s="70"/>
      <c r="DE26" s="474" t="s">
        <v>116</v>
      </c>
      <c r="DF26" s="474"/>
      <c r="DG26" s="474"/>
      <c r="DH26" s="474"/>
      <c r="DI26" s="474"/>
      <c r="DJ26" s="474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474"/>
      <c r="DW26" s="474" t="s">
        <v>117</v>
      </c>
      <c r="DX26" s="474"/>
      <c r="DY26" s="474"/>
      <c r="DZ26" s="474"/>
      <c r="EA26" s="474"/>
      <c r="EB26" s="474"/>
      <c r="EC26" s="474"/>
      <c r="ED26" s="474"/>
      <c r="EE26" s="474"/>
      <c r="EF26" s="474"/>
      <c r="EG26" s="474"/>
      <c r="EH26" s="474"/>
      <c r="EI26" s="474"/>
      <c r="EJ26" s="474"/>
      <c r="EK26" s="474"/>
      <c r="EL26" s="474"/>
      <c r="EM26" s="474"/>
      <c r="EN26" s="474"/>
      <c r="EO26" s="474"/>
      <c r="EP26" s="474"/>
      <c r="EQ26" s="474"/>
      <c r="ER26" s="474"/>
      <c r="ES26" s="474"/>
      <c r="ET26" s="474"/>
      <c r="EU26" s="474"/>
      <c r="EV26" s="474"/>
      <c r="EW26" s="474"/>
      <c r="EX26" s="474"/>
      <c r="EY26" s="474"/>
      <c r="EZ26" s="474"/>
      <c r="FA26" s="474"/>
      <c r="FB26" s="474"/>
    </row>
    <row r="27" spans="2:158" s="3" customFormat="1" ht="12.75">
      <c r="B27" s="39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</row>
    <row r="28" spans="2:158" s="3" customFormat="1" ht="12.75">
      <c r="B28" s="39" t="s">
        <v>226</v>
      </c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 t="s">
        <v>442</v>
      </c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  <c r="EK28" s="473"/>
      <c r="EL28" s="473"/>
      <c r="EM28" s="473"/>
      <c r="EN28" s="473"/>
      <c r="EO28" s="473"/>
      <c r="EP28" s="473"/>
      <c r="EQ28" s="473"/>
      <c r="ER28" s="473"/>
      <c r="ES28" s="473"/>
      <c r="ET28" s="473"/>
      <c r="EU28" s="473"/>
      <c r="EV28" s="473"/>
      <c r="EW28" s="473"/>
      <c r="EX28" s="473"/>
      <c r="EY28" s="473"/>
      <c r="EZ28" s="473"/>
      <c r="FA28" s="473"/>
      <c r="FB28" s="473"/>
    </row>
    <row r="29" spans="2:158" s="23" customFormat="1" ht="12.75" customHeight="1">
      <c r="B29" s="70"/>
      <c r="DE29" s="474" t="s">
        <v>116</v>
      </c>
      <c r="DF29" s="474"/>
      <c r="DG29" s="474"/>
      <c r="DH29" s="474"/>
      <c r="DI29" s="474"/>
      <c r="DJ29" s="474"/>
      <c r="DK29" s="474"/>
      <c r="DL29" s="474"/>
      <c r="DM29" s="474"/>
      <c r="DN29" s="474"/>
      <c r="DO29" s="474"/>
      <c r="DP29" s="474"/>
      <c r="DQ29" s="474"/>
      <c r="DR29" s="474"/>
      <c r="DS29" s="474"/>
      <c r="DT29" s="474"/>
      <c r="DU29" s="474"/>
      <c r="DV29" s="474"/>
      <c r="DW29" s="474" t="s">
        <v>117</v>
      </c>
      <c r="DX29" s="474"/>
      <c r="DY29" s="474"/>
      <c r="DZ29" s="474"/>
      <c r="EA29" s="474"/>
      <c r="EB29" s="474"/>
      <c r="EC29" s="474"/>
      <c r="ED29" s="474"/>
      <c r="EE29" s="474"/>
      <c r="EF29" s="474"/>
      <c r="EG29" s="474"/>
      <c r="EH29" s="474"/>
      <c r="EI29" s="474"/>
      <c r="EJ29" s="474"/>
      <c r="EK29" s="474"/>
      <c r="EL29" s="474"/>
      <c r="EM29" s="474"/>
      <c r="EN29" s="474"/>
      <c r="EO29" s="474"/>
      <c r="EP29" s="474"/>
      <c r="EQ29" s="474"/>
      <c r="ER29" s="474"/>
      <c r="ES29" s="474"/>
      <c r="ET29" s="474"/>
      <c r="EU29" s="474"/>
      <c r="EV29" s="474"/>
      <c r="EW29" s="474"/>
      <c r="EX29" s="474"/>
      <c r="EY29" s="474"/>
      <c r="EZ29" s="474"/>
      <c r="FA29" s="474"/>
      <c r="FB29" s="474"/>
    </row>
    <row r="30" spans="2:158" s="3" customFormat="1" ht="12.75" customHeight="1">
      <c r="B30" s="39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</row>
    <row r="31" spans="2:158" s="3" customFormat="1" ht="12.75">
      <c r="B31" s="3" t="s">
        <v>227</v>
      </c>
      <c r="DE31" s="473"/>
      <c r="DF31" s="473"/>
      <c r="DG31" s="473"/>
      <c r="DH31" s="473"/>
      <c r="DI31" s="473"/>
      <c r="DJ31" s="473"/>
      <c r="DK31" s="473"/>
      <c r="DL31" s="473"/>
      <c r="DM31" s="473"/>
      <c r="DN31" s="473"/>
      <c r="DO31" s="473"/>
      <c r="DP31" s="473"/>
      <c r="DQ31" s="473"/>
      <c r="DR31" s="473"/>
      <c r="DS31" s="473"/>
      <c r="DT31" s="473"/>
      <c r="DU31" s="473"/>
      <c r="DV31" s="473"/>
      <c r="DW31" s="473" t="s">
        <v>611</v>
      </c>
      <c r="DX31" s="473"/>
      <c r="DY31" s="473"/>
      <c r="DZ31" s="473"/>
      <c r="EA31" s="473"/>
      <c r="EB31" s="473"/>
      <c r="EC31" s="473"/>
      <c r="ED31" s="473"/>
      <c r="EE31" s="473"/>
      <c r="EF31" s="473"/>
      <c r="EG31" s="473"/>
      <c r="EH31" s="473"/>
      <c r="EI31" s="473"/>
      <c r="EJ31" s="473"/>
      <c r="EK31" s="473"/>
      <c r="EL31" s="473"/>
      <c r="EM31" s="473"/>
      <c r="EN31" s="473"/>
      <c r="EO31" s="473"/>
      <c r="EP31" s="473"/>
      <c r="EQ31" s="473"/>
      <c r="ER31" s="473"/>
      <c r="ES31" s="473"/>
      <c r="ET31" s="473"/>
      <c r="EU31" s="473"/>
      <c r="EV31" s="473"/>
      <c r="EW31" s="473"/>
      <c r="EX31" s="473"/>
      <c r="EY31" s="473"/>
      <c r="EZ31" s="473"/>
      <c r="FA31" s="473"/>
      <c r="FB31" s="473"/>
    </row>
    <row r="32" spans="109:158" s="23" customFormat="1" ht="12.75" customHeight="1">
      <c r="DE32" s="474" t="s">
        <v>116</v>
      </c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 t="s">
        <v>117</v>
      </c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  <c r="EK32" s="474"/>
      <c r="EL32" s="474"/>
      <c r="EM32" s="474"/>
      <c r="EN32" s="474"/>
      <c r="EO32" s="474"/>
      <c r="EP32" s="474"/>
      <c r="EQ32" s="474"/>
      <c r="ER32" s="474"/>
      <c r="ES32" s="474"/>
      <c r="ET32" s="474"/>
      <c r="EU32" s="474"/>
      <c r="EV32" s="474"/>
      <c r="EW32" s="474"/>
      <c r="EX32" s="474"/>
      <c r="EY32" s="474"/>
      <c r="EZ32" s="474"/>
      <c r="FA32" s="474"/>
      <c r="FB32" s="474"/>
    </row>
    <row r="33" spans="2:36" s="3" customFormat="1" ht="12.75">
      <c r="B33" s="3" t="s">
        <v>228</v>
      </c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71"/>
      <c r="AI33" s="71"/>
      <c r="AJ33" s="71"/>
    </row>
    <row r="34" spans="1:39" s="3" customFormat="1" ht="9" customHeight="1">
      <c r="A34" s="46"/>
      <c r="AH34" s="71"/>
      <c r="AI34" s="71"/>
      <c r="AJ34" s="46"/>
      <c r="AK34" s="46"/>
      <c r="AL34" s="46"/>
      <c r="AM34" s="46"/>
    </row>
    <row r="35" spans="3:44" s="3" customFormat="1" ht="12.75">
      <c r="C35" s="33" t="s">
        <v>118</v>
      </c>
      <c r="D35" s="476"/>
      <c r="E35" s="476"/>
      <c r="F35" s="476"/>
      <c r="G35" s="476"/>
      <c r="H35" s="3" t="s">
        <v>118</v>
      </c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7">
        <v>20</v>
      </c>
      <c r="AI35" s="477"/>
      <c r="AJ35" s="477"/>
      <c r="AK35" s="477"/>
      <c r="AL35" s="478"/>
      <c r="AM35" s="478"/>
      <c r="AN35" s="478"/>
      <c r="AO35" s="478"/>
      <c r="AP35" s="479" t="s">
        <v>119</v>
      </c>
      <c r="AQ35" s="479"/>
      <c r="AR35" s="479"/>
    </row>
    <row r="36" ht="3" customHeight="1"/>
  </sheetData>
  <sheetProtection/>
  <mergeCells count="62">
    <mergeCell ref="A5:BF5"/>
    <mergeCell ref="BG5:DI5"/>
    <mergeCell ref="DJ5:FK5"/>
    <mergeCell ref="B1:FJ1"/>
    <mergeCell ref="BM2:CR2"/>
    <mergeCell ref="CS2:CV2"/>
    <mergeCell ref="CW2:CZ2"/>
    <mergeCell ref="BM3:CR3"/>
    <mergeCell ref="A6:BF6"/>
    <mergeCell ref="BG6:DI6"/>
    <mergeCell ref="DJ6:FK6"/>
    <mergeCell ref="B7:BF7"/>
    <mergeCell ref="BG7:DI7"/>
    <mergeCell ref="DJ7:FK7"/>
    <mergeCell ref="B8:BF8"/>
    <mergeCell ref="BG8:DI8"/>
    <mergeCell ref="DJ8:FK8"/>
    <mergeCell ref="B9:BF9"/>
    <mergeCell ref="BG9:DI9"/>
    <mergeCell ref="DJ9:FK9"/>
    <mergeCell ref="B10:BF10"/>
    <mergeCell ref="BG10:DI10"/>
    <mergeCell ref="DJ10:FK10"/>
    <mergeCell ref="A12:FK12"/>
    <mergeCell ref="A14:BF14"/>
    <mergeCell ref="BG14:DI14"/>
    <mergeCell ref="DJ14:FK14"/>
    <mergeCell ref="A15:BF15"/>
    <mergeCell ref="BG15:DI15"/>
    <mergeCell ref="DJ15:FK15"/>
    <mergeCell ref="B16:BF16"/>
    <mergeCell ref="BG16:DI16"/>
    <mergeCell ref="DJ16:FK16"/>
    <mergeCell ref="DW25:FB25"/>
    <mergeCell ref="B17:BF17"/>
    <mergeCell ref="BG17:DI17"/>
    <mergeCell ref="DJ17:FK17"/>
    <mergeCell ref="B18:BF18"/>
    <mergeCell ref="BG18:DI18"/>
    <mergeCell ref="DJ18:FK18"/>
    <mergeCell ref="A19:FK19"/>
    <mergeCell ref="DE22:DV22"/>
    <mergeCell ref="DW31:FB31"/>
    <mergeCell ref="DE32:DV32"/>
    <mergeCell ref="DW22:FB22"/>
    <mergeCell ref="DE23:DV23"/>
    <mergeCell ref="DW23:FB23"/>
    <mergeCell ref="DE26:DV26"/>
    <mergeCell ref="DW26:FB26"/>
    <mergeCell ref="DE28:DV28"/>
    <mergeCell ref="DW28:FB28"/>
    <mergeCell ref="DE25:DV25"/>
    <mergeCell ref="DW32:FB32"/>
    <mergeCell ref="G33:AG33"/>
    <mergeCell ref="DE29:DV29"/>
    <mergeCell ref="DW29:FB29"/>
    <mergeCell ref="D35:G35"/>
    <mergeCell ref="K35:AG35"/>
    <mergeCell ref="AH35:AK35"/>
    <mergeCell ref="AL35:AO35"/>
    <mergeCell ref="AP35:AR35"/>
    <mergeCell ref="DE31:DV3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.8515625" style="0" bestFit="1" customWidth="1"/>
    <col min="2" max="2" width="23.421875" style="0" bestFit="1" customWidth="1"/>
    <col min="3" max="3" width="12.7109375" style="0" bestFit="1" customWidth="1"/>
    <col min="4" max="4" width="8.28125" style="0" customWidth="1"/>
    <col min="5" max="5" width="9.00390625" style="0" bestFit="1" customWidth="1"/>
    <col min="6" max="6" width="14.00390625" style="0" bestFit="1" customWidth="1"/>
    <col min="8" max="8" width="16.140625" style="0" customWidth="1"/>
    <col min="9" max="9" width="12.140625" style="0" bestFit="1" customWidth="1"/>
  </cols>
  <sheetData>
    <row r="3" spans="1:6" ht="36.75" customHeight="1">
      <c r="A3" s="615" t="s">
        <v>443</v>
      </c>
      <c r="B3" s="615"/>
      <c r="C3" s="615"/>
      <c r="D3" s="615"/>
      <c r="E3" s="615"/>
      <c r="F3" s="615"/>
    </row>
    <row r="4" spans="1:6" ht="15">
      <c r="A4" s="16"/>
      <c r="B4" s="16"/>
      <c r="C4" s="16"/>
      <c r="D4" s="16"/>
      <c r="E4" s="16"/>
      <c r="F4" s="16"/>
    </row>
    <row r="5" spans="1:6" ht="9.75" customHeight="1">
      <c r="A5" s="16"/>
      <c r="B5" s="16"/>
      <c r="C5" s="16"/>
      <c r="D5" s="16"/>
      <c r="E5" s="16"/>
      <c r="F5" s="16"/>
    </row>
    <row r="6" spans="1:8" ht="127.5" customHeight="1">
      <c r="A6" s="175" t="s">
        <v>444</v>
      </c>
      <c r="B6" s="176" t="s">
        <v>420</v>
      </c>
      <c r="C6" s="175" t="s">
        <v>445</v>
      </c>
      <c r="D6" s="175" t="s">
        <v>446</v>
      </c>
      <c r="E6" s="175" t="s">
        <v>447</v>
      </c>
      <c r="F6" s="175" t="s">
        <v>448</v>
      </c>
      <c r="H6" s="177" t="s">
        <v>449</v>
      </c>
    </row>
    <row r="7" spans="1:6" ht="15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</row>
    <row r="8" spans="1:6" ht="30">
      <c r="A8" s="176"/>
      <c r="B8" s="179" t="s">
        <v>450</v>
      </c>
      <c r="C8" s="178"/>
      <c r="D8" s="180"/>
      <c r="E8" s="181"/>
      <c r="F8" s="181"/>
    </row>
    <row r="9" spans="1:8" ht="15">
      <c r="A9" s="176" t="s">
        <v>451</v>
      </c>
      <c r="B9" s="179" t="s">
        <v>452</v>
      </c>
      <c r="C9" s="182"/>
      <c r="D9" s="180"/>
      <c r="E9" s="183"/>
      <c r="F9" s="184">
        <v>200</v>
      </c>
      <c r="H9" s="185"/>
    </row>
    <row r="10" spans="1:8" ht="15">
      <c r="A10" s="176" t="s">
        <v>453</v>
      </c>
      <c r="B10" s="179" t="s">
        <v>454</v>
      </c>
      <c r="C10" s="182"/>
      <c r="D10" s="180">
        <v>2</v>
      </c>
      <c r="E10" s="183"/>
      <c r="F10" s="184">
        <v>6380</v>
      </c>
      <c r="H10" s="185"/>
    </row>
    <row r="11" spans="1:8" ht="30">
      <c r="A11" s="176" t="s">
        <v>455</v>
      </c>
      <c r="B11" s="179" t="s">
        <v>456</v>
      </c>
      <c r="C11" s="182"/>
      <c r="D11" s="180"/>
      <c r="E11" s="183"/>
      <c r="F11" s="184">
        <v>1400</v>
      </c>
      <c r="H11" s="185"/>
    </row>
    <row r="12" spans="1:8" ht="15">
      <c r="A12" s="176">
        <v>4</v>
      </c>
      <c r="B12" s="179" t="s">
        <v>457</v>
      </c>
      <c r="C12" s="182"/>
      <c r="D12" s="180">
        <v>0</v>
      </c>
      <c r="E12" s="183"/>
      <c r="F12" s="184">
        <f>C12*D12*12</f>
        <v>0</v>
      </c>
      <c r="H12" s="185"/>
    </row>
    <row r="13" spans="1:8" ht="30">
      <c r="A13" s="176">
        <v>5</v>
      </c>
      <c r="B13" s="179" t="s">
        <v>458</v>
      </c>
      <c r="C13" s="182"/>
      <c r="D13" s="180">
        <v>1</v>
      </c>
      <c r="E13" s="183"/>
      <c r="F13" s="184"/>
      <c r="H13" s="185"/>
    </row>
    <row r="14" spans="1:8" ht="15">
      <c r="A14" s="186"/>
      <c r="B14" s="187" t="s">
        <v>425</v>
      </c>
      <c r="C14" s="186"/>
      <c r="D14" s="186"/>
      <c r="E14" s="188"/>
      <c r="F14" s="189">
        <f>SUM(F9:F13)</f>
        <v>7980</v>
      </c>
      <c r="H14" s="185"/>
    </row>
    <row r="15" spans="1:6" ht="15">
      <c r="A15" s="16"/>
      <c r="B15" s="16"/>
      <c r="C15" s="16"/>
      <c r="D15" s="16"/>
      <c r="E15" s="16"/>
      <c r="F15" s="16"/>
    </row>
    <row r="16" spans="1:10" ht="15">
      <c r="A16" s="176">
        <v>6</v>
      </c>
      <c r="B16" s="125" t="s">
        <v>459</v>
      </c>
      <c r="C16" s="125">
        <v>4500</v>
      </c>
      <c r="D16" s="125">
        <v>6</v>
      </c>
      <c r="E16" s="125"/>
      <c r="F16" s="190">
        <v>28000</v>
      </c>
      <c r="H16" s="185"/>
      <c r="J16" s="191"/>
    </row>
    <row r="17" spans="2:9" ht="15">
      <c r="B17" s="187" t="s">
        <v>425</v>
      </c>
      <c r="C17" s="186"/>
      <c r="D17" s="186"/>
      <c r="E17" s="188"/>
      <c r="F17" s="189">
        <f>F16</f>
        <v>28000</v>
      </c>
      <c r="H17" s="185"/>
      <c r="I17" s="192">
        <f>F14+F17</f>
        <v>35980</v>
      </c>
    </row>
    <row r="18" ht="15">
      <c r="F18" s="192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W53"/>
  <sheetViews>
    <sheetView zoomScalePageLayoutView="0" workbookViewId="0" topLeftCell="A1">
      <selection activeCell="E37" sqref="E37"/>
    </sheetView>
  </sheetViews>
  <sheetFormatPr defaultColWidth="8.421875" defaultRowHeight="15"/>
  <cols>
    <col min="1" max="1" width="5.140625" style="16" customWidth="1"/>
    <col min="2" max="2" width="31.7109375" style="16" customWidth="1"/>
    <col min="3" max="4" width="8.421875" style="16" customWidth="1"/>
    <col min="5" max="5" width="12.00390625" style="16" customWidth="1"/>
    <col min="6" max="6" width="13.140625" style="16" customWidth="1"/>
    <col min="7" max="7" width="10.140625" style="16" customWidth="1"/>
    <col min="8" max="8" width="12.00390625" style="16" customWidth="1"/>
    <col min="9" max="10" width="8.421875" style="16" customWidth="1"/>
    <col min="11" max="11" width="16.8515625" style="16" bestFit="1" customWidth="1"/>
    <col min="12" max="12" width="10.57421875" style="16" bestFit="1" customWidth="1"/>
    <col min="13" max="13" width="11.57421875" style="16" bestFit="1" customWidth="1"/>
    <col min="14" max="14" width="12.28125" style="16" customWidth="1"/>
    <col min="15" max="15" width="9.421875" style="16" bestFit="1" customWidth="1"/>
    <col min="16" max="16384" width="8.421875" style="16" customWidth="1"/>
  </cols>
  <sheetData>
    <row r="2" spans="1:2" ht="15">
      <c r="A2" s="15" t="s">
        <v>460</v>
      </c>
      <c r="B2" s="15"/>
    </row>
    <row r="3" spans="1:2" ht="15">
      <c r="A3" s="15"/>
      <c r="B3" s="15" t="s">
        <v>461</v>
      </c>
    </row>
    <row r="5" ht="15">
      <c r="A5" s="15" t="s">
        <v>462</v>
      </c>
    </row>
    <row r="6" ht="15">
      <c r="A6" s="15"/>
    </row>
    <row r="8" ht="15">
      <c r="D8" s="15" t="s">
        <v>463</v>
      </c>
    </row>
    <row r="10" spans="1:23" ht="120">
      <c r="A10" s="175" t="s">
        <v>137</v>
      </c>
      <c r="B10" s="175" t="s">
        <v>464</v>
      </c>
      <c r="C10" s="175" t="s">
        <v>465</v>
      </c>
      <c r="D10" s="193" t="s">
        <v>466</v>
      </c>
      <c r="E10" s="175" t="s">
        <v>467</v>
      </c>
      <c r="F10" s="175" t="s">
        <v>468</v>
      </c>
      <c r="G10" s="175" t="s">
        <v>469</v>
      </c>
      <c r="H10" s="175" t="s">
        <v>470</v>
      </c>
      <c r="I10" s="175" t="s">
        <v>471</v>
      </c>
      <c r="J10" s="175" t="s">
        <v>472</v>
      </c>
      <c r="K10" s="175" t="s">
        <v>473</v>
      </c>
      <c r="L10" s="175" t="s">
        <v>474</v>
      </c>
      <c r="M10" s="16">
        <v>2016</v>
      </c>
      <c r="W10" s="16" t="s">
        <v>475</v>
      </c>
    </row>
    <row r="11" spans="1:12" ht="15">
      <c r="A11" s="175">
        <v>1</v>
      </c>
      <c r="B11" s="175">
        <v>2</v>
      </c>
      <c r="C11" s="175">
        <v>3</v>
      </c>
      <c r="D11" s="193">
        <v>4</v>
      </c>
      <c r="E11" s="175">
        <v>5</v>
      </c>
      <c r="F11" s="175">
        <v>6</v>
      </c>
      <c r="G11" s="175">
        <v>7</v>
      </c>
      <c r="H11" s="175">
        <v>8</v>
      </c>
      <c r="I11" s="175">
        <v>9</v>
      </c>
      <c r="J11" s="175">
        <v>10</v>
      </c>
      <c r="K11" s="175">
        <v>11</v>
      </c>
      <c r="L11" s="175">
        <v>12</v>
      </c>
    </row>
    <row r="12" spans="1:13" ht="15">
      <c r="A12" s="194">
        <v>1</v>
      </c>
      <c r="B12" s="195" t="s">
        <v>476</v>
      </c>
      <c r="C12" s="196">
        <v>1</v>
      </c>
      <c r="D12" s="197">
        <v>1</v>
      </c>
      <c r="E12" s="198">
        <v>26100</v>
      </c>
      <c r="F12" s="198">
        <v>12123</v>
      </c>
      <c r="G12" s="198"/>
      <c r="H12" s="198">
        <f aca="true" t="shared" si="0" ref="H12:H29">E12-F12</f>
        <v>13977</v>
      </c>
      <c r="I12" s="198"/>
      <c r="J12" s="198">
        <v>1.3</v>
      </c>
      <c r="K12" s="199">
        <f>E12*D12*(1+J12)*12+1.53</f>
        <v>720361.5299999999</v>
      </c>
      <c r="L12" s="199">
        <f>K12/D12/12</f>
        <v>60030.127499999995</v>
      </c>
      <c r="M12" s="200">
        <v>55400</v>
      </c>
    </row>
    <row r="13" spans="1:15" ht="15">
      <c r="A13" s="201">
        <v>2</v>
      </c>
      <c r="B13" s="195" t="s">
        <v>477</v>
      </c>
      <c r="C13" s="196">
        <v>1</v>
      </c>
      <c r="D13" s="202">
        <v>1</v>
      </c>
      <c r="E13" s="203">
        <v>18696</v>
      </c>
      <c r="F13" s="203">
        <v>6803</v>
      </c>
      <c r="G13" s="203"/>
      <c r="H13" s="198">
        <f t="shared" si="0"/>
        <v>11893</v>
      </c>
      <c r="I13" s="203"/>
      <c r="J13" s="203">
        <v>1.3</v>
      </c>
      <c r="K13" s="199">
        <f>E13*D13*(1+J13)*12</f>
        <v>516009.6</v>
      </c>
      <c r="L13" s="199">
        <f>K13/D13/12</f>
        <v>43000.799999999996</v>
      </c>
      <c r="M13" s="200">
        <v>43006</v>
      </c>
      <c r="O13" s="204"/>
    </row>
    <row r="14" spans="1:13" ht="15">
      <c r="A14" s="194">
        <v>3</v>
      </c>
      <c r="B14" s="205" t="s">
        <v>478</v>
      </c>
      <c r="C14" s="196">
        <v>12</v>
      </c>
      <c r="D14" s="202">
        <v>12</v>
      </c>
      <c r="E14" s="203">
        <v>15572</v>
      </c>
      <c r="F14" s="203">
        <v>6583</v>
      </c>
      <c r="G14" s="203"/>
      <c r="H14" s="198">
        <f t="shared" si="0"/>
        <v>8989</v>
      </c>
      <c r="I14" s="203"/>
      <c r="J14" s="203">
        <v>1.3</v>
      </c>
      <c r="K14" s="199">
        <f>E14*D14*(1+J14)*12-176</f>
        <v>5157270.399999999</v>
      </c>
      <c r="L14" s="199">
        <f>K14/D14/12</f>
        <v>35814.37777777777</v>
      </c>
      <c r="M14" s="200">
        <v>34026</v>
      </c>
    </row>
    <row r="15" spans="1:13" ht="15">
      <c r="A15" s="201">
        <v>6</v>
      </c>
      <c r="B15" s="195" t="s">
        <v>479</v>
      </c>
      <c r="C15" s="196">
        <v>1.5</v>
      </c>
      <c r="D15" s="202">
        <v>1</v>
      </c>
      <c r="E15" s="203">
        <v>15823</v>
      </c>
      <c r="F15" s="203">
        <v>6144</v>
      </c>
      <c r="G15" s="203"/>
      <c r="H15" s="203">
        <f t="shared" si="0"/>
        <v>9679</v>
      </c>
      <c r="I15" s="203"/>
      <c r="J15" s="203">
        <v>1.3</v>
      </c>
      <c r="K15" s="203">
        <f>E15*D15*(1+J15)*12-1.16</f>
        <v>436713.63999999996</v>
      </c>
      <c r="L15" s="199">
        <f>K15/D15/12</f>
        <v>36392.80333333333</v>
      </c>
      <c r="M15" s="200">
        <v>36300</v>
      </c>
    </row>
    <row r="16" spans="1:13" ht="15">
      <c r="A16" s="194">
        <v>9</v>
      </c>
      <c r="B16" s="206" t="s">
        <v>480</v>
      </c>
      <c r="C16" s="202">
        <v>1</v>
      </c>
      <c r="D16" s="202">
        <v>1</v>
      </c>
      <c r="E16" s="203">
        <v>11830</v>
      </c>
      <c r="F16" s="203">
        <v>4561</v>
      </c>
      <c r="G16" s="203"/>
      <c r="H16" s="203">
        <f t="shared" si="0"/>
        <v>7269</v>
      </c>
      <c r="I16" s="203"/>
      <c r="J16" s="203">
        <v>1.3</v>
      </c>
      <c r="K16" s="203">
        <f aca="true" t="shared" si="1" ref="K16:K24">E16*D16*(1+J16)*12</f>
        <v>326507.99999999994</v>
      </c>
      <c r="L16" s="199">
        <f aca="true" t="shared" si="2" ref="L16:L25">K16/D16/12</f>
        <v>27208.999999999996</v>
      </c>
      <c r="M16" s="200">
        <v>27210</v>
      </c>
    </row>
    <row r="17" spans="1:13" ht="15">
      <c r="A17" s="201">
        <v>10</v>
      </c>
      <c r="B17" s="195" t="s">
        <v>481</v>
      </c>
      <c r="C17" s="202">
        <v>1</v>
      </c>
      <c r="D17" s="202">
        <v>1</v>
      </c>
      <c r="E17" s="203">
        <v>7391.31</v>
      </c>
      <c r="F17" s="203">
        <v>3567</v>
      </c>
      <c r="G17" s="203"/>
      <c r="H17" s="203">
        <f t="shared" si="0"/>
        <v>3824.3100000000004</v>
      </c>
      <c r="I17" s="203"/>
      <c r="J17" s="203">
        <v>1.3</v>
      </c>
      <c r="K17" s="203">
        <f>E17*D17*(1+J17)*12</f>
        <v>204000.156</v>
      </c>
      <c r="L17" s="199">
        <f t="shared" si="2"/>
        <v>17000.013</v>
      </c>
      <c r="M17" s="200"/>
    </row>
    <row r="18" spans="1:13" ht="15">
      <c r="A18" s="194">
        <v>11</v>
      </c>
      <c r="B18" s="195" t="s">
        <v>482</v>
      </c>
      <c r="C18" s="202">
        <v>0.1</v>
      </c>
      <c r="D18" s="202">
        <v>0.1</v>
      </c>
      <c r="E18" s="203">
        <v>1173</v>
      </c>
      <c r="F18" s="203">
        <f>8320*0.1</f>
        <v>832</v>
      </c>
      <c r="G18" s="203"/>
      <c r="H18" s="203">
        <f t="shared" si="0"/>
        <v>341</v>
      </c>
      <c r="I18" s="203"/>
      <c r="J18" s="203">
        <v>1.3</v>
      </c>
      <c r="K18" s="203">
        <f>E18*D18*(1+J18)*12</f>
        <v>3237.4800000000005</v>
      </c>
      <c r="L18" s="199">
        <f>K18/D18/12</f>
        <v>2697.9</v>
      </c>
      <c r="M18" s="200"/>
    </row>
    <row r="19" spans="1:13" ht="15">
      <c r="A19" s="194">
        <v>13</v>
      </c>
      <c r="B19" s="195" t="s">
        <v>483</v>
      </c>
      <c r="C19" s="202">
        <v>1</v>
      </c>
      <c r="D19" s="202">
        <v>1</v>
      </c>
      <c r="E19" s="203">
        <f>18705</f>
        <v>18705</v>
      </c>
      <c r="F19" s="203">
        <v>6144</v>
      </c>
      <c r="G19" s="203"/>
      <c r="H19" s="203">
        <f t="shared" si="0"/>
        <v>12561</v>
      </c>
      <c r="I19" s="203"/>
      <c r="J19" s="203">
        <v>1.3</v>
      </c>
      <c r="K19" s="203">
        <f>E19*D19*(1+J19)*12+26.8</f>
        <v>516284.8</v>
      </c>
      <c r="L19" s="199">
        <f t="shared" si="2"/>
        <v>43023.73333333333</v>
      </c>
      <c r="M19" s="200"/>
    </row>
    <row r="20" spans="1:13" ht="15">
      <c r="A20" s="201">
        <v>14</v>
      </c>
      <c r="B20" s="205" t="s">
        <v>484</v>
      </c>
      <c r="C20" s="202">
        <v>7</v>
      </c>
      <c r="D20" s="202">
        <v>7</v>
      </c>
      <c r="E20" s="203">
        <v>6951</v>
      </c>
      <c r="F20" s="203">
        <v>3720</v>
      </c>
      <c r="G20" s="203"/>
      <c r="H20" s="203">
        <f t="shared" si="0"/>
        <v>3231</v>
      </c>
      <c r="I20" s="203"/>
      <c r="J20" s="203">
        <v>1.3</v>
      </c>
      <c r="K20" s="203">
        <f t="shared" si="1"/>
        <v>1342933.2</v>
      </c>
      <c r="L20" s="199">
        <f t="shared" si="2"/>
        <v>15987.300000000001</v>
      </c>
      <c r="M20" s="200">
        <v>17250</v>
      </c>
    </row>
    <row r="21" spans="1:13" ht="15">
      <c r="A21" s="194">
        <v>15</v>
      </c>
      <c r="B21" s="195" t="s">
        <v>485</v>
      </c>
      <c r="C21" s="202">
        <v>2.7</v>
      </c>
      <c r="D21" s="202">
        <v>2</v>
      </c>
      <c r="E21" s="203">
        <v>7855</v>
      </c>
      <c r="F21" s="203">
        <f>3351</f>
        <v>3351</v>
      </c>
      <c r="G21" s="203"/>
      <c r="H21" s="203">
        <f t="shared" si="0"/>
        <v>4504</v>
      </c>
      <c r="I21" s="203"/>
      <c r="J21" s="203">
        <v>1.3</v>
      </c>
      <c r="K21" s="203">
        <f>E21*D21*(1+J21)*12+3.7</f>
        <v>433599.7</v>
      </c>
      <c r="L21" s="199">
        <f t="shared" si="2"/>
        <v>18066.654166666667</v>
      </c>
      <c r="M21" s="200"/>
    </row>
    <row r="22" spans="1:13" ht="15">
      <c r="A22" s="194">
        <v>17</v>
      </c>
      <c r="B22" s="195" t="s">
        <v>486</v>
      </c>
      <c r="C22" s="202">
        <v>1.3</v>
      </c>
      <c r="D22" s="202">
        <v>1</v>
      </c>
      <c r="E22" s="203">
        <v>6957</v>
      </c>
      <c r="F22" s="203">
        <v>3381</v>
      </c>
      <c r="G22" s="203"/>
      <c r="H22" s="203">
        <f t="shared" si="0"/>
        <v>3576</v>
      </c>
      <c r="I22" s="203"/>
      <c r="J22" s="203">
        <v>1.3</v>
      </c>
      <c r="K22" s="203">
        <f t="shared" si="1"/>
        <v>192013.19999999998</v>
      </c>
      <c r="L22" s="199">
        <f t="shared" si="2"/>
        <v>16001.099999999999</v>
      </c>
      <c r="M22" s="200"/>
    </row>
    <row r="23" spans="1:13" ht="15">
      <c r="A23" s="194">
        <v>19</v>
      </c>
      <c r="B23" s="195" t="s">
        <v>487</v>
      </c>
      <c r="C23" s="202">
        <v>1</v>
      </c>
      <c r="D23" s="202">
        <v>0.75</v>
      </c>
      <c r="E23" s="203">
        <v>6357</v>
      </c>
      <c r="F23" s="203">
        <v>3381</v>
      </c>
      <c r="G23" s="203"/>
      <c r="H23" s="203">
        <f t="shared" si="0"/>
        <v>2976</v>
      </c>
      <c r="I23" s="203"/>
      <c r="J23" s="203">
        <v>1.3</v>
      </c>
      <c r="K23" s="203">
        <f t="shared" si="1"/>
        <v>131589.9</v>
      </c>
      <c r="L23" s="199">
        <f t="shared" si="2"/>
        <v>14621.099999999999</v>
      </c>
      <c r="M23" s="200"/>
    </row>
    <row r="24" spans="1:13" ht="25.5">
      <c r="A24" s="201">
        <v>20</v>
      </c>
      <c r="B24" s="207" t="s">
        <v>488</v>
      </c>
      <c r="C24" s="202">
        <v>0.8</v>
      </c>
      <c r="D24" s="202">
        <v>0.5</v>
      </c>
      <c r="E24" s="203">
        <v>6209</v>
      </c>
      <c r="F24" s="203">
        <f>3531</f>
        <v>3531</v>
      </c>
      <c r="G24" s="203"/>
      <c r="H24" s="203">
        <f t="shared" si="0"/>
        <v>2678</v>
      </c>
      <c r="I24" s="203"/>
      <c r="J24" s="203">
        <v>1.3</v>
      </c>
      <c r="K24" s="203">
        <f t="shared" si="1"/>
        <v>85684.2</v>
      </c>
      <c r="L24" s="199">
        <f>K24/D24/12</f>
        <v>14280.699999999999</v>
      </c>
      <c r="M24" s="200"/>
    </row>
    <row r="25" spans="1:13" ht="25.5">
      <c r="A25" s="194">
        <v>21</v>
      </c>
      <c r="B25" s="207" t="s">
        <v>489</v>
      </c>
      <c r="C25" s="202">
        <v>1</v>
      </c>
      <c r="D25" s="202">
        <v>1</v>
      </c>
      <c r="E25" s="203">
        <v>6957</v>
      </c>
      <c r="F25" s="203">
        <v>3381</v>
      </c>
      <c r="G25" s="203"/>
      <c r="H25" s="203">
        <f t="shared" si="0"/>
        <v>3576</v>
      </c>
      <c r="I25" s="203"/>
      <c r="J25" s="203">
        <v>1.3</v>
      </c>
      <c r="K25" s="203">
        <f>E25*D25*(1+J25)*12</f>
        <v>192013.19999999998</v>
      </c>
      <c r="L25" s="199">
        <f t="shared" si="2"/>
        <v>16001.099999999999</v>
      </c>
      <c r="M25" s="200"/>
    </row>
    <row r="26" spans="1:13" ht="15">
      <c r="A26" s="194">
        <v>22</v>
      </c>
      <c r="B26" s="195" t="s">
        <v>490</v>
      </c>
      <c r="C26" s="202">
        <v>1</v>
      </c>
      <c r="D26" s="202">
        <v>1</v>
      </c>
      <c r="E26" s="203">
        <v>6957</v>
      </c>
      <c r="F26" s="203">
        <v>3381</v>
      </c>
      <c r="G26" s="203"/>
      <c r="H26" s="203">
        <f t="shared" si="0"/>
        <v>3576</v>
      </c>
      <c r="I26" s="203"/>
      <c r="J26" s="203">
        <v>1.3</v>
      </c>
      <c r="K26" s="203">
        <f>E26*D26*(1+J26)*12</f>
        <v>192013.19999999998</v>
      </c>
      <c r="L26" s="199">
        <f>K26/D26/12</f>
        <v>16001.099999999999</v>
      </c>
      <c r="M26" s="200"/>
    </row>
    <row r="27" spans="1:13" ht="15">
      <c r="A27" s="201">
        <v>23</v>
      </c>
      <c r="B27" s="195" t="s">
        <v>491</v>
      </c>
      <c r="C27" s="202">
        <v>1.7</v>
      </c>
      <c r="D27" s="202">
        <v>1.25</v>
      </c>
      <c r="E27" s="203">
        <v>6957</v>
      </c>
      <c r="F27" s="203">
        <f>3381</f>
        <v>3381</v>
      </c>
      <c r="G27" s="203"/>
      <c r="H27" s="203">
        <f t="shared" si="0"/>
        <v>3576</v>
      </c>
      <c r="I27" s="203"/>
      <c r="J27" s="203">
        <v>1.3</v>
      </c>
      <c r="K27" s="203">
        <f>E27*D27*(1+J27)*12</f>
        <v>240016.5</v>
      </c>
      <c r="L27" s="199">
        <f>K27/D27/12</f>
        <v>16001.1</v>
      </c>
      <c r="M27" s="200"/>
    </row>
    <row r="28" spans="1:13" ht="15">
      <c r="A28" s="194">
        <v>24</v>
      </c>
      <c r="B28" s="208" t="s">
        <v>492</v>
      </c>
      <c r="C28" s="202">
        <v>1</v>
      </c>
      <c r="D28" s="202">
        <v>1</v>
      </c>
      <c r="E28" s="203">
        <v>6957</v>
      </c>
      <c r="F28" s="203">
        <v>3381</v>
      </c>
      <c r="G28" s="203"/>
      <c r="H28" s="203">
        <f t="shared" si="0"/>
        <v>3576</v>
      </c>
      <c r="I28" s="203"/>
      <c r="J28" s="203">
        <v>1.3</v>
      </c>
      <c r="K28" s="203">
        <f>E28*D28*(1+J28)*12</f>
        <v>192013.19999999998</v>
      </c>
      <c r="L28" s="199">
        <f>K28/D28/12</f>
        <v>16001.099999999999</v>
      </c>
      <c r="M28" s="200"/>
    </row>
    <row r="29" spans="1:13" ht="15">
      <c r="A29" s="201">
        <v>25</v>
      </c>
      <c r="B29" s="195" t="s">
        <v>493</v>
      </c>
      <c r="C29" s="202">
        <v>3</v>
      </c>
      <c r="D29" s="202">
        <v>3</v>
      </c>
      <c r="E29" s="203">
        <v>6957</v>
      </c>
      <c r="F29" s="203">
        <v>3381</v>
      </c>
      <c r="G29" s="203">
        <f>18867.23+8162.95</f>
        <v>27030.18</v>
      </c>
      <c r="H29" s="203">
        <f t="shared" si="0"/>
        <v>3576</v>
      </c>
      <c r="I29" s="203"/>
      <c r="J29" s="203">
        <v>1.3</v>
      </c>
      <c r="K29" s="203">
        <f>E29*D29*(1+J29)*12</f>
        <v>576039.6</v>
      </c>
      <c r="L29" s="199">
        <f>K29/D29/12</f>
        <v>16001.099999999999</v>
      </c>
      <c r="M29" s="200"/>
    </row>
    <row r="30" spans="1:13" ht="15">
      <c r="A30" s="209"/>
      <c r="B30" s="188" t="s">
        <v>425</v>
      </c>
      <c r="C30" s="210">
        <f aca="true" t="shared" si="3" ref="C30:I30">SUM(C12:C29)</f>
        <v>39.10000000000001</v>
      </c>
      <c r="D30" s="211">
        <f t="shared" si="3"/>
        <v>36.6</v>
      </c>
      <c r="E30" s="211">
        <f t="shared" si="3"/>
        <v>184404.31</v>
      </c>
      <c r="F30" s="212">
        <f t="shared" si="3"/>
        <v>81026</v>
      </c>
      <c r="G30" s="212">
        <f t="shared" si="3"/>
        <v>27030.18</v>
      </c>
      <c r="H30" s="212">
        <f t="shared" si="3"/>
        <v>103378.31</v>
      </c>
      <c r="I30" s="212">
        <f t="shared" si="3"/>
        <v>0</v>
      </c>
      <c r="J30" s="212"/>
      <c r="K30" s="212">
        <f>SUM(K12:K29)</f>
        <v>11458301.505999995</v>
      </c>
      <c r="L30" s="212"/>
      <c r="M30" s="200"/>
    </row>
    <row r="31" spans="1:12" ht="15">
      <c r="A31" s="209"/>
      <c r="B31" s="209"/>
      <c r="C31" s="213"/>
      <c r="D31" s="213"/>
      <c r="E31" s="213"/>
      <c r="F31" s="213"/>
      <c r="G31" s="213"/>
      <c r="H31" s="213"/>
      <c r="I31" s="213"/>
      <c r="J31" s="213"/>
      <c r="K31" s="213"/>
      <c r="L31" s="213"/>
    </row>
    <row r="32" spans="1:12" ht="15">
      <c r="A32" s="209"/>
      <c r="B32" s="209"/>
      <c r="C32" s="213"/>
      <c r="D32" s="213"/>
      <c r="E32" s="213"/>
      <c r="F32" s="213"/>
      <c r="G32" s="213"/>
      <c r="H32" s="213"/>
      <c r="I32" s="617" t="s">
        <v>361</v>
      </c>
      <c r="J32" s="617"/>
      <c r="K32" s="214">
        <f>'[1]детализация'!F15</f>
        <v>138600</v>
      </c>
      <c r="L32" s="213"/>
    </row>
    <row r="33" spans="1:14" ht="15">
      <c r="A33" s="209"/>
      <c r="B33" s="209"/>
      <c r="C33" s="213"/>
      <c r="D33" s="213"/>
      <c r="E33" s="213"/>
      <c r="F33" s="213"/>
      <c r="G33" s="213"/>
      <c r="H33" s="213"/>
      <c r="I33" s="617" t="s">
        <v>374</v>
      </c>
      <c r="J33" s="617"/>
      <c r="K33" s="214">
        <f>'[1]детализация'!F18</f>
        <v>7240001.53</v>
      </c>
      <c r="L33" s="213"/>
      <c r="M33" s="215"/>
      <c r="N33" s="140"/>
    </row>
    <row r="34" spans="1:12" ht="15">
      <c r="A34" s="209"/>
      <c r="B34" s="209"/>
      <c r="C34" s="213"/>
      <c r="D34" s="213"/>
      <c r="E34" s="213"/>
      <c r="F34" s="213"/>
      <c r="G34" s="213"/>
      <c r="H34" s="213"/>
      <c r="I34" s="617" t="s">
        <v>389</v>
      </c>
      <c r="J34" s="617"/>
      <c r="K34" s="214">
        <f>'[1]детализация'!F30</f>
        <v>4072900</v>
      </c>
      <c r="L34" s="213"/>
    </row>
    <row r="35" spans="1:12" ht="15">
      <c r="A35" s="209"/>
      <c r="B35" s="209"/>
      <c r="C35" s="213"/>
      <c r="D35" s="213"/>
      <c r="E35" s="213"/>
      <c r="F35" s="213"/>
      <c r="G35" s="213"/>
      <c r="H35" s="213"/>
      <c r="I35" s="617" t="s">
        <v>368</v>
      </c>
      <c r="J35" s="617"/>
      <c r="K35" s="214">
        <f>'[1]детализация'!F54</f>
        <v>6800</v>
      </c>
      <c r="L35" s="213"/>
    </row>
    <row r="36" spans="1:12" ht="15">
      <c r="A36" s="209"/>
      <c r="B36" s="209"/>
      <c r="C36" s="213"/>
      <c r="D36" s="213"/>
      <c r="E36" s="213"/>
      <c r="F36" s="213"/>
      <c r="G36" s="213"/>
      <c r="H36" s="213"/>
      <c r="I36" s="213"/>
      <c r="J36" s="213"/>
      <c r="K36" s="213">
        <f>SUM(K32:K35)</f>
        <v>11458301.530000001</v>
      </c>
      <c r="L36" s="213"/>
    </row>
    <row r="37" spans="1:12" ht="15">
      <c r="A37" s="209"/>
      <c r="B37" s="209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1:12" ht="15">
      <c r="A38" s="209"/>
      <c r="B38" s="209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1:12" ht="15">
      <c r="A39" s="209"/>
      <c r="B39" s="209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1:12" ht="15">
      <c r="A40" s="209"/>
      <c r="B40" s="209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1:12" ht="15">
      <c r="A41" s="209"/>
      <c r="B41" s="209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1:12" ht="15">
      <c r="A42" s="209"/>
      <c r="B42" s="209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1:12" ht="15">
      <c r="A43" s="209"/>
      <c r="B43" s="209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1:12" ht="15">
      <c r="A44" s="209"/>
      <c r="B44" s="209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1:12" s="209" customFormat="1" ht="15">
      <c r="A45" s="216"/>
      <c r="B45" s="216"/>
      <c r="C45" s="217"/>
      <c r="D45" s="218"/>
      <c r="E45" s="218"/>
      <c r="F45" s="218"/>
      <c r="G45" s="218"/>
      <c r="H45" s="218"/>
      <c r="I45" s="218"/>
      <c r="J45" s="218"/>
      <c r="K45" s="218"/>
      <c r="L45" s="219"/>
    </row>
    <row r="46" spans="1:12" ht="15">
      <c r="A46" s="209"/>
      <c r="B46" s="209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8" spans="9:11" ht="15">
      <c r="I48" s="616"/>
      <c r="J48" s="616"/>
      <c r="K48" s="220"/>
    </row>
    <row r="49" spans="9:11" ht="15">
      <c r="I49" s="616"/>
      <c r="J49" s="616"/>
      <c r="K49" s="220"/>
    </row>
    <row r="50" spans="9:11" ht="15">
      <c r="I50" s="616"/>
      <c r="J50" s="616"/>
      <c r="K50" s="220"/>
    </row>
    <row r="51" spans="9:13" ht="15">
      <c r="I51" s="616"/>
      <c r="J51" s="616"/>
      <c r="K51" s="220"/>
      <c r="L51" s="221"/>
      <c r="M51" s="222"/>
    </row>
    <row r="52" spans="9:11" ht="15">
      <c r="I52" s="209"/>
      <c r="J52" s="209"/>
      <c r="K52" s="223"/>
    </row>
    <row r="53" spans="9:11" ht="15">
      <c r="I53" s="209"/>
      <c r="J53" s="209"/>
      <c r="K53" s="224"/>
    </row>
  </sheetData>
  <sheetProtection/>
  <mergeCells count="8">
    <mergeCell ref="I50:J50"/>
    <mergeCell ref="I51:J51"/>
    <mergeCell ref="I32:J32"/>
    <mergeCell ref="I33:J33"/>
    <mergeCell ref="I34:J34"/>
    <mergeCell ref="I35:J35"/>
    <mergeCell ref="I48:J48"/>
    <mergeCell ref="I49:J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3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92"/>
  <sheetViews>
    <sheetView zoomScalePageLayoutView="0" workbookViewId="0" topLeftCell="A13">
      <selection activeCell="E37" sqref="E37"/>
    </sheetView>
  </sheetViews>
  <sheetFormatPr defaultColWidth="43.57421875" defaultRowHeight="15"/>
  <cols>
    <col min="1" max="1" width="2.7109375" style="16" bestFit="1" customWidth="1"/>
    <col min="2" max="2" width="43.28125" style="200" bestFit="1" customWidth="1"/>
    <col min="3" max="3" width="38.140625" style="16" bestFit="1" customWidth="1"/>
    <col min="4" max="4" width="18.8515625" style="16" bestFit="1" customWidth="1"/>
    <col min="5" max="5" width="10.7109375" style="16" customWidth="1"/>
    <col min="6" max="6" width="17.8515625" style="16" customWidth="1"/>
    <col min="7" max="16384" width="43.57421875" style="16" customWidth="1"/>
  </cols>
  <sheetData>
    <row r="1" spans="2:4" ht="15">
      <c r="B1" s="618" t="s">
        <v>494</v>
      </c>
      <c r="C1" s="619"/>
      <c r="D1" s="619"/>
    </row>
    <row r="3" spans="1:4" ht="30">
      <c r="A3" s="175" t="s">
        <v>419</v>
      </c>
      <c r="B3" s="225" t="s">
        <v>495</v>
      </c>
      <c r="C3" s="175" t="s">
        <v>496</v>
      </c>
      <c r="D3" s="175" t="s">
        <v>497</v>
      </c>
    </row>
    <row r="4" spans="1:4" ht="15">
      <c r="A4" s="175">
        <v>1</v>
      </c>
      <c r="B4" s="225">
        <v>2</v>
      </c>
      <c r="C4" s="175">
        <v>3</v>
      </c>
      <c r="D4" s="175">
        <v>4</v>
      </c>
    </row>
    <row r="5" spans="1:4" ht="30">
      <c r="A5" s="1"/>
      <c r="B5" s="226" t="s">
        <v>498</v>
      </c>
      <c r="C5" s="227" t="s">
        <v>6</v>
      </c>
      <c r="D5" s="228">
        <f>D6+D7</f>
        <v>2499352.9792</v>
      </c>
    </row>
    <row r="6" spans="1:4" ht="15">
      <c r="A6" s="229"/>
      <c r="B6" s="226" t="s">
        <v>499</v>
      </c>
      <c r="C6" s="230">
        <v>11360695.36</v>
      </c>
      <c r="D6" s="228">
        <f>C6*0.22</f>
        <v>2499352.9792</v>
      </c>
    </row>
    <row r="7" spans="1:4" ht="15">
      <c r="A7" s="229"/>
      <c r="B7" s="226" t="s">
        <v>500</v>
      </c>
      <c r="C7" s="231"/>
      <c r="D7" s="228">
        <f>C7*0.1</f>
        <v>0</v>
      </c>
    </row>
    <row r="8" spans="1:4" ht="45">
      <c r="A8" s="229"/>
      <c r="B8" s="226" t="s">
        <v>501</v>
      </c>
      <c r="C8" s="231"/>
      <c r="D8" s="228"/>
    </row>
    <row r="9" spans="1:4" ht="45">
      <c r="A9" s="1"/>
      <c r="B9" s="226" t="s">
        <v>502</v>
      </c>
      <c r="C9" s="227" t="s">
        <v>6</v>
      </c>
      <c r="D9" s="228">
        <f>D10+D11+D12+D13+D14</f>
        <v>352181.55616</v>
      </c>
    </row>
    <row r="10" spans="1:4" ht="45">
      <c r="A10" s="229"/>
      <c r="B10" s="226" t="s">
        <v>503</v>
      </c>
      <c r="C10" s="230">
        <v>11360695.36</v>
      </c>
      <c r="D10" s="228">
        <f>C10*2.9%</f>
        <v>329460.16543999995</v>
      </c>
    </row>
    <row r="11" spans="1:4" ht="45">
      <c r="A11" s="229"/>
      <c r="B11" s="226" t="s">
        <v>504</v>
      </c>
      <c r="C11" s="231"/>
      <c r="D11" s="228"/>
    </row>
    <row r="12" spans="1:4" ht="60">
      <c r="A12" s="229"/>
      <c r="B12" s="226" t="s">
        <v>505</v>
      </c>
      <c r="C12" s="230">
        <v>11360695.36</v>
      </c>
      <c r="D12" s="228">
        <f>C12*0.2%</f>
        <v>22721.39072</v>
      </c>
    </row>
    <row r="13" spans="1:4" ht="60">
      <c r="A13" s="229"/>
      <c r="B13" s="232" t="s">
        <v>506</v>
      </c>
      <c r="C13" s="231"/>
      <c r="D13" s="228"/>
    </row>
    <row r="14" spans="1:4" ht="60">
      <c r="A14" s="229"/>
      <c r="B14" s="232" t="s">
        <v>506</v>
      </c>
      <c r="C14" s="231"/>
      <c r="D14" s="228"/>
    </row>
    <row r="15" spans="1:4" ht="45">
      <c r="A15" s="1"/>
      <c r="B15" s="226" t="s">
        <v>507</v>
      </c>
      <c r="C15" s="230">
        <v>11360695.36</v>
      </c>
      <c r="D15" s="228">
        <f>C15*5.1%</f>
        <v>579395.4633599999</v>
      </c>
    </row>
    <row r="16" spans="1:6" ht="15">
      <c r="A16" s="1"/>
      <c r="B16" s="233" t="s">
        <v>425</v>
      </c>
      <c r="C16" s="234" t="s">
        <v>6</v>
      </c>
      <c r="D16" s="228">
        <f>D15+D9+D5</f>
        <v>3430929.9987199996</v>
      </c>
      <c r="F16" s="222"/>
    </row>
    <row r="17" ht="15">
      <c r="A17" s="18"/>
    </row>
    <row r="20" spans="3:4" ht="15">
      <c r="C20" s="235" t="s">
        <v>361</v>
      </c>
      <c r="D20" s="128">
        <f>'[1]детализация'!F16</f>
        <v>41500</v>
      </c>
    </row>
    <row r="21" spans="3:4" ht="15">
      <c r="C21" s="235" t="s">
        <v>374</v>
      </c>
      <c r="D21" s="128">
        <f>'[1]детализация'!F22</f>
        <v>2186030</v>
      </c>
    </row>
    <row r="22" spans="3:4" ht="15">
      <c r="C22" s="235" t="s">
        <v>389</v>
      </c>
      <c r="D22" s="128">
        <f>'[1]детализация'!F35</f>
        <v>1201300</v>
      </c>
    </row>
    <row r="23" spans="3:4" ht="15">
      <c r="C23" s="236" t="s">
        <v>368</v>
      </c>
      <c r="D23" s="128">
        <f>'[1]детализация'!F55</f>
        <v>2100</v>
      </c>
    </row>
    <row r="25" ht="15">
      <c r="D25" s="140">
        <f>SUM(D20:D23)</f>
        <v>3430930</v>
      </c>
    </row>
    <row r="26" ht="15">
      <c r="D26" s="222">
        <f>D25-D16</f>
        <v>0.0012800004333257675</v>
      </c>
    </row>
    <row r="27" ht="15">
      <c r="D27" s="230"/>
    </row>
    <row r="192" ht="15"/>
  </sheetData>
  <sheetProtection/>
  <mergeCells count="1">
    <mergeCell ref="B1:D1"/>
  </mergeCells>
  <hyperlinks>
    <hyperlink ref="B13" location="P192" display="P192"/>
    <hyperlink ref="B14" location="P192" display="P192"/>
  </hyperlinks>
  <printOptions/>
  <pageMargins left="0.7" right="0.7" top="0.75" bottom="0.75" header="0.3" footer="0.3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F11" sqref="F11"/>
    </sheetView>
  </sheetViews>
  <sheetFormatPr defaultColWidth="31.140625" defaultRowHeight="15"/>
  <cols>
    <col min="1" max="1" width="4.57421875" style="0" customWidth="1"/>
    <col min="2" max="2" width="31.140625" style="0" customWidth="1"/>
    <col min="3" max="3" width="10.7109375" style="0" customWidth="1"/>
    <col min="4" max="4" width="13.57421875" style="0" customWidth="1"/>
    <col min="5" max="5" width="12.8515625" style="0" customWidth="1"/>
    <col min="6" max="6" width="15.00390625" style="0" customWidth="1"/>
    <col min="7" max="7" width="10.140625" style="0" customWidth="1"/>
    <col min="8" max="8" width="15.28125" style="0" customWidth="1"/>
  </cols>
  <sheetData>
    <row r="1" spans="1:6" ht="15">
      <c r="A1" s="15" t="s">
        <v>508</v>
      </c>
      <c r="B1" s="16"/>
      <c r="C1" s="16"/>
      <c r="D1" s="16"/>
      <c r="E1" s="16"/>
      <c r="F1" s="16"/>
    </row>
    <row r="2" spans="1:6" ht="15">
      <c r="A2" s="15"/>
      <c r="B2" s="16"/>
      <c r="C2" s="16"/>
      <c r="D2" s="16"/>
      <c r="E2" s="16"/>
      <c r="F2" s="16"/>
    </row>
    <row r="3" spans="1:6" ht="15">
      <c r="A3" s="15" t="s">
        <v>509</v>
      </c>
      <c r="B3" s="16"/>
      <c r="C3" s="16"/>
      <c r="D3" s="16"/>
      <c r="E3" s="16"/>
      <c r="F3" s="16"/>
    </row>
    <row r="4" spans="1:40" ht="15">
      <c r="A4" s="620" t="s">
        <v>510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620"/>
    </row>
    <row r="5" spans="1:6" ht="15">
      <c r="A5" s="15"/>
      <c r="B5" s="16"/>
      <c r="C5" s="16"/>
      <c r="D5" s="16"/>
      <c r="E5" s="16"/>
      <c r="F5" s="16"/>
    </row>
    <row r="6" spans="1:6" ht="15">
      <c r="A6" s="621" t="s">
        <v>511</v>
      </c>
      <c r="B6" s="621"/>
      <c r="C6" s="621"/>
      <c r="D6" s="621"/>
      <c r="E6" s="621"/>
      <c r="F6" s="621"/>
    </row>
    <row r="7" spans="1:8" ht="45">
      <c r="A7" s="176" t="s">
        <v>137</v>
      </c>
      <c r="B7" s="176" t="s">
        <v>420</v>
      </c>
      <c r="C7" s="175" t="s">
        <v>512</v>
      </c>
      <c r="D7" s="175" t="s">
        <v>513</v>
      </c>
      <c r="E7" s="175" t="s">
        <v>514</v>
      </c>
      <c r="F7" s="175" t="s">
        <v>515</v>
      </c>
      <c r="H7" s="177" t="s">
        <v>516</v>
      </c>
    </row>
    <row r="8" spans="1:6" ht="15">
      <c r="A8" s="178">
        <v>1</v>
      </c>
      <c r="B8" s="178">
        <v>2</v>
      </c>
      <c r="C8" s="178">
        <v>4</v>
      </c>
      <c r="D8" s="178">
        <v>5</v>
      </c>
      <c r="E8" s="178">
        <v>6</v>
      </c>
      <c r="F8" s="178">
        <v>7</v>
      </c>
    </row>
    <row r="9" spans="1:6" ht="30">
      <c r="A9" s="178">
        <v>1</v>
      </c>
      <c r="B9" s="179" t="s">
        <v>517</v>
      </c>
      <c r="C9" s="178">
        <v>1</v>
      </c>
      <c r="D9" s="178">
        <v>12</v>
      </c>
      <c r="E9" s="237">
        <v>220</v>
      </c>
      <c r="F9" s="237">
        <f>C9*D9*E9</f>
        <v>2640</v>
      </c>
    </row>
    <row r="10" spans="1:6" ht="15">
      <c r="A10" s="178">
        <v>2</v>
      </c>
      <c r="B10" s="125" t="s">
        <v>518</v>
      </c>
      <c r="C10" s="178">
        <v>1</v>
      </c>
      <c r="D10" s="178">
        <v>12</v>
      </c>
      <c r="E10" s="237">
        <v>1171.66</v>
      </c>
      <c r="F10" s="237">
        <f>D10*E10-6500</f>
        <v>7559.920000000002</v>
      </c>
    </row>
    <row r="11" spans="1:6" ht="15">
      <c r="A11" s="178">
        <v>3</v>
      </c>
      <c r="B11" s="179" t="s">
        <v>519</v>
      </c>
      <c r="C11" s="178"/>
      <c r="D11" s="178">
        <v>12</v>
      </c>
      <c r="E11" s="237">
        <v>8.34</v>
      </c>
      <c r="F11" s="237">
        <f>D11*E11</f>
        <v>100.08</v>
      </c>
    </row>
    <row r="12" spans="1:6" ht="30">
      <c r="A12" s="178">
        <v>4</v>
      </c>
      <c r="B12" s="179" t="s">
        <v>520</v>
      </c>
      <c r="C12" s="178">
        <v>0</v>
      </c>
      <c r="D12" s="178">
        <v>0</v>
      </c>
      <c r="E12" s="237">
        <v>0</v>
      </c>
      <c r="F12" s="237">
        <f>C12*D12*E12</f>
        <v>0</v>
      </c>
    </row>
    <row r="13" spans="1:6" ht="30">
      <c r="A13" s="178">
        <v>5</v>
      </c>
      <c r="B13" s="179" t="s">
        <v>521</v>
      </c>
      <c r="C13" s="178">
        <v>1</v>
      </c>
      <c r="D13" s="178">
        <v>12</v>
      </c>
      <c r="E13" s="237">
        <v>1000</v>
      </c>
      <c r="F13" s="237">
        <f>D13*E13</f>
        <v>12000</v>
      </c>
    </row>
    <row r="14" spans="1:9" ht="15">
      <c r="A14" s="186"/>
      <c r="B14" s="187" t="s">
        <v>425</v>
      </c>
      <c r="C14" s="186"/>
      <c r="D14" s="186"/>
      <c r="E14" s="189"/>
      <c r="F14" s="189">
        <f>SUM(F9:F13)</f>
        <v>22300</v>
      </c>
      <c r="H14" s="185">
        <v>22300</v>
      </c>
      <c r="I14" s="238">
        <f>F14-H14</f>
        <v>0</v>
      </c>
    </row>
    <row r="15" spans="1:6" ht="15">
      <c r="A15" s="16"/>
      <c r="B15" s="16"/>
      <c r="C15" s="16"/>
      <c r="D15" s="16"/>
      <c r="E15" s="16"/>
      <c r="F15" s="16"/>
    </row>
    <row r="16" spans="1:8" ht="15">
      <c r="A16" s="16"/>
      <c r="B16" s="16"/>
      <c r="C16" s="16"/>
      <c r="D16" s="16"/>
      <c r="E16" s="16"/>
      <c r="F16" s="140"/>
      <c r="H16" s="192"/>
    </row>
    <row r="17" spans="1:6" ht="15">
      <c r="A17" s="16"/>
      <c r="B17" s="16"/>
      <c r="C17" s="16"/>
      <c r="D17" s="16"/>
      <c r="E17" s="16"/>
      <c r="F17" s="204"/>
    </row>
    <row r="18" spans="1:6" ht="15">
      <c r="A18" s="16"/>
      <c r="B18" s="16"/>
      <c r="C18" s="16"/>
      <c r="D18" s="16"/>
      <c r="E18" s="16"/>
      <c r="F18" s="16"/>
    </row>
    <row r="19" spans="1:6" ht="15">
      <c r="A19" s="16"/>
      <c r="B19" s="16"/>
      <c r="C19" s="16"/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8" ht="15">
      <c r="A22" s="16"/>
      <c r="B22" s="16"/>
      <c r="C22" s="622"/>
      <c r="D22" s="622"/>
      <c r="E22" s="622"/>
      <c r="F22" s="622"/>
      <c r="G22" s="622"/>
      <c r="H22" s="622"/>
    </row>
    <row r="23" spans="1:8" ht="15">
      <c r="A23" s="16"/>
      <c r="B23" s="16"/>
      <c r="C23" s="16"/>
      <c r="D23" s="16"/>
      <c r="E23" s="16"/>
      <c r="F23" s="16"/>
      <c r="G23" s="16"/>
      <c r="H23" s="16"/>
    </row>
  </sheetData>
  <sheetProtection/>
  <mergeCells count="3">
    <mergeCell ref="A4:AN4"/>
    <mergeCell ref="A6:F6"/>
    <mergeCell ref="C22:H2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00"/>
  <sheetViews>
    <sheetView view="pageBreakPreview" zoomScaleSheetLayoutView="100" zoomScalePageLayoutView="0" workbookViewId="0" topLeftCell="A1">
      <selection activeCell="CN98" sqref="CN98:DA98"/>
    </sheetView>
  </sheetViews>
  <sheetFormatPr defaultColWidth="0.85546875" defaultRowHeight="15"/>
  <cols>
    <col min="1" max="16384" width="0.85546875" style="56" customWidth="1"/>
  </cols>
  <sheetData>
    <row r="1" spans="1:105" ht="15">
      <c r="A1" s="410" t="s">
        <v>134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  <c r="CA1" s="411"/>
      <c r="CB1" s="411"/>
      <c r="CC1" s="411"/>
      <c r="CD1" s="411"/>
      <c r="CE1" s="411"/>
      <c r="CF1" s="411"/>
      <c r="CG1" s="411"/>
      <c r="CH1" s="411"/>
      <c r="CI1" s="411"/>
      <c r="CJ1" s="411"/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411"/>
      <c r="CZ1" s="411"/>
      <c r="DA1" s="411"/>
    </row>
    <row r="2" spans="1:105" ht="1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2"/>
    </row>
    <row r="3" spans="2:105" s="25" customFormat="1" ht="15.75" customHeight="1">
      <c r="B3" s="410" t="s">
        <v>135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57"/>
    </row>
    <row r="4" spans="33:74" s="25" customFormat="1" ht="12.75">
      <c r="AG4" s="58" t="s">
        <v>136</v>
      </c>
      <c r="AH4" s="413" t="s">
        <v>606</v>
      </c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377">
        <v>20</v>
      </c>
      <c r="BO4" s="377"/>
      <c r="BP4" s="377"/>
      <c r="BQ4" s="377"/>
      <c r="BR4" s="378" t="s">
        <v>637</v>
      </c>
      <c r="BS4" s="378"/>
      <c r="BT4" s="378"/>
      <c r="BU4" s="378"/>
      <c r="BV4" s="25" t="s">
        <v>119</v>
      </c>
    </row>
    <row r="5" spans="1:105" s="3" customFormat="1" ht="12.75">
      <c r="A5" s="414" t="s">
        <v>104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4"/>
      <c r="CJ5" s="414"/>
      <c r="CK5" s="414"/>
      <c r="CL5" s="414"/>
      <c r="CM5" s="414"/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4"/>
      <c r="CZ5" s="414"/>
      <c r="DA5" s="414"/>
    </row>
    <row r="6" spans="1:105" s="3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</row>
    <row r="7" spans="1:105" s="43" customFormat="1" ht="27.75" customHeight="1">
      <c r="A7" s="415" t="s">
        <v>137</v>
      </c>
      <c r="B7" s="415"/>
      <c r="C7" s="415"/>
      <c r="D7" s="415"/>
      <c r="E7" s="415"/>
      <c r="F7" s="415"/>
      <c r="G7" s="415"/>
      <c r="H7" s="415"/>
      <c r="I7" s="415" t="s">
        <v>0</v>
      </c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5"/>
      <c r="CD7" s="415"/>
      <c r="CE7" s="415"/>
      <c r="CF7" s="415"/>
      <c r="CG7" s="415"/>
      <c r="CH7" s="415"/>
      <c r="CI7" s="415"/>
      <c r="CJ7" s="415"/>
      <c r="CK7" s="415"/>
      <c r="CL7" s="415"/>
      <c r="CM7" s="415"/>
      <c r="CN7" s="416" t="s">
        <v>138</v>
      </c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415"/>
    </row>
    <row r="8" spans="1:105" s="43" customFormat="1" ht="12.75" customHeight="1">
      <c r="A8" s="417">
        <v>1</v>
      </c>
      <c r="B8" s="418"/>
      <c r="C8" s="418"/>
      <c r="D8" s="418"/>
      <c r="E8" s="418"/>
      <c r="F8" s="418"/>
      <c r="G8" s="418"/>
      <c r="H8" s="419"/>
      <c r="I8" s="420">
        <v>2</v>
      </c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  <c r="BB8" s="421"/>
      <c r="BC8" s="421"/>
      <c r="BD8" s="421"/>
      <c r="BE8" s="421"/>
      <c r="BF8" s="421"/>
      <c r="BG8" s="421"/>
      <c r="BH8" s="421"/>
      <c r="BI8" s="421"/>
      <c r="BJ8" s="421"/>
      <c r="BK8" s="421"/>
      <c r="BL8" s="421"/>
      <c r="BM8" s="421"/>
      <c r="BN8" s="421"/>
      <c r="BO8" s="421"/>
      <c r="BP8" s="421"/>
      <c r="BQ8" s="421"/>
      <c r="BR8" s="421"/>
      <c r="BS8" s="421"/>
      <c r="BT8" s="421"/>
      <c r="BU8" s="421"/>
      <c r="BV8" s="421"/>
      <c r="BW8" s="421"/>
      <c r="BX8" s="421"/>
      <c r="BY8" s="421"/>
      <c r="BZ8" s="421"/>
      <c r="CA8" s="421"/>
      <c r="CB8" s="421"/>
      <c r="CC8" s="421"/>
      <c r="CD8" s="421"/>
      <c r="CE8" s="421"/>
      <c r="CF8" s="421"/>
      <c r="CG8" s="421"/>
      <c r="CH8" s="421"/>
      <c r="CI8" s="421"/>
      <c r="CJ8" s="421"/>
      <c r="CK8" s="421"/>
      <c r="CL8" s="421"/>
      <c r="CM8" s="422"/>
      <c r="CN8" s="417">
        <v>3</v>
      </c>
      <c r="CO8" s="418"/>
      <c r="CP8" s="418"/>
      <c r="CQ8" s="418"/>
      <c r="CR8" s="418"/>
      <c r="CS8" s="418"/>
      <c r="CT8" s="418"/>
      <c r="CU8" s="418"/>
      <c r="CV8" s="418"/>
      <c r="CW8" s="418"/>
      <c r="CX8" s="418"/>
      <c r="CY8" s="418"/>
      <c r="CZ8" s="418"/>
      <c r="DA8" s="419"/>
    </row>
    <row r="9" spans="1:105" s="61" customFormat="1" ht="14.25" customHeight="1">
      <c r="A9" s="423"/>
      <c r="B9" s="424"/>
      <c r="C9" s="424"/>
      <c r="D9" s="424"/>
      <c r="E9" s="424"/>
      <c r="F9" s="424"/>
      <c r="G9" s="424"/>
      <c r="H9" s="425"/>
      <c r="I9" s="60"/>
      <c r="J9" s="426" t="s">
        <v>105</v>
      </c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7"/>
      <c r="CN9" s="428">
        <f>CN11+CN17</f>
        <v>3582.3362800000004</v>
      </c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30"/>
    </row>
    <row r="10" spans="1:105" s="43" customFormat="1" ht="14.25" customHeight="1">
      <c r="A10" s="423"/>
      <c r="B10" s="424"/>
      <c r="C10" s="424"/>
      <c r="D10" s="424"/>
      <c r="E10" s="424"/>
      <c r="F10" s="424"/>
      <c r="G10" s="424"/>
      <c r="H10" s="425"/>
      <c r="I10" s="62"/>
      <c r="J10" s="431" t="s">
        <v>9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2"/>
      <c r="CN10" s="417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9"/>
    </row>
    <row r="11" spans="1:105" s="43" customFormat="1" ht="14.25" customHeight="1">
      <c r="A11" s="423"/>
      <c r="B11" s="424"/>
      <c r="C11" s="424"/>
      <c r="D11" s="424"/>
      <c r="E11" s="424"/>
      <c r="F11" s="424"/>
      <c r="G11" s="424"/>
      <c r="H11" s="425"/>
      <c r="I11" s="62"/>
      <c r="J11" s="431" t="s">
        <v>139</v>
      </c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2"/>
      <c r="CN11" s="433">
        <v>2720.32018</v>
      </c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5"/>
    </row>
    <row r="12" spans="1:105" s="43" customFormat="1" ht="14.25" customHeight="1">
      <c r="A12" s="423"/>
      <c r="B12" s="424"/>
      <c r="C12" s="424"/>
      <c r="D12" s="424"/>
      <c r="E12" s="424"/>
      <c r="F12" s="424"/>
      <c r="G12" s="424"/>
      <c r="H12" s="425"/>
      <c r="I12" s="62"/>
      <c r="J12" s="436" t="s">
        <v>3</v>
      </c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6"/>
      <c r="CI12" s="436"/>
      <c r="CJ12" s="436"/>
      <c r="CK12" s="436"/>
      <c r="CL12" s="436"/>
      <c r="CM12" s="437"/>
      <c r="CN12" s="417"/>
      <c r="CO12" s="418"/>
      <c r="CP12" s="418"/>
      <c r="CQ12" s="418"/>
      <c r="CR12" s="418"/>
      <c r="CS12" s="418"/>
      <c r="CT12" s="418"/>
      <c r="CU12" s="418"/>
      <c r="CV12" s="418"/>
      <c r="CW12" s="418"/>
      <c r="CX12" s="418"/>
      <c r="CY12" s="418"/>
      <c r="CZ12" s="418"/>
      <c r="DA12" s="419"/>
    </row>
    <row r="13" spans="1:105" s="43" customFormat="1" ht="27.75" customHeight="1">
      <c r="A13" s="423"/>
      <c r="B13" s="424"/>
      <c r="C13" s="424"/>
      <c r="D13" s="424"/>
      <c r="E13" s="424"/>
      <c r="F13" s="424"/>
      <c r="G13" s="424"/>
      <c r="H13" s="425"/>
      <c r="I13" s="62"/>
      <c r="J13" s="431" t="s">
        <v>140</v>
      </c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2"/>
      <c r="CN13" s="417">
        <f>CN11</f>
        <v>2720.32018</v>
      </c>
      <c r="CO13" s="418"/>
      <c r="CP13" s="418"/>
      <c r="CQ13" s="418"/>
      <c r="CR13" s="418"/>
      <c r="CS13" s="418"/>
      <c r="CT13" s="418"/>
      <c r="CU13" s="418"/>
      <c r="CV13" s="418"/>
      <c r="CW13" s="418"/>
      <c r="CX13" s="418"/>
      <c r="CY13" s="418"/>
      <c r="CZ13" s="418"/>
      <c r="DA13" s="419"/>
    </row>
    <row r="14" spans="1:105" s="43" customFormat="1" ht="27.75" customHeight="1">
      <c r="A14" s="423"/>
      <c r="B14" s="424"/>
      <c r="C14" s="424"/>
      <c r="D14" s="424"/>
      <c r="E14" s="424"/>
      <c r="F14" s="424"/>
      <c r="G14" s="424"/>
      <c r="H14" s="425"/>
      <c r="I14" s="62"/>
      <c r="J14" s="431" t="s">
        <v>141</v>
      </c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2"/>
      <c r="CN14" s="417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9"/>
    </row>
    <row r="15" spans="1:105" s="43" customFormat="1" ht="40.5" customHeight="1">
      <c r="A15" s="423"/>
      <c r="B15" s="424"/>
      <c r="C15" s="424"/>
      <c r="D15" s="424"/>
      <c r="E15" s="424"/>
      <c r="F15" s="424"/>
      <c r="G15" s="424"/>
      <c r="H15" s="425"/>
      <c r="I15" s="62"/>
      <c r="J15" s="431" t="s">
        <v>142</v>
      </c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2"/>
      <c r="CN15" s="417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9"/>
    </row>
    <row r="16" spans="1:105" s="43" customFormat="1" ht="14.25" customHeight="1">
      <c r="A16" s="423"/>
      <c r="B16" s="424"/>
      <c r="C16" s="424"/>
      <c r="D16" s="424"/>
      <c r="E16" s="424"/>
      <c r="F16" s="424"/>
      <c r="G16" s="424"/>
      <c r="H16" s="425"/>
      <c r="I16" s="62"/>
      <c r="J16" s="431" t="s">
        <v>143</v>
      </c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2"/>
      <c r="CN16" s="417">
        <v>227.46935</v>
      </c>
      <c r="CO16" s="418"/>
      <c r="CP16" s="418"/>
      <c r="CQ16" s="418"/>
      <c r="CR16" s="418"/>
      <c r="CS16" s="418"/>
      <c r="CT16" s="418"/>
      <c r="CU16" s="418"/>
      <c r="CV16" s="418"/>
      <c r="CW16" s="418"/>
      <c r="CX16" s="418"/>
      <c r="CY16" s="418"/>
      <c r="CZ16" s="418"/>
      <c r="DA16" s="419"/>
    </row>
    <row r="17" spans="1:105" s="43" customFormat="1" ht="14.25" customHeight="1">
      <c r="A17" s="423"/>
      <c r="B17" s="424"/>
      <c r="C17" s="424"/>
      <c r="D17" s="424"/>
      <c r="E17" s="424"/>
      <c r="F17" s="424"/>
      <c r="G17" s="424"/>
      <c r="H17" s="425"/>
      <c r="I17" s="62"/>
      <c r="J17" s="431" t="s">
        <v>144</v>
      </c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2"/>
      <c r="CN17" s="433">
        <v>862.0161</v>
      </c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5"/>
    </row>
    <row r="18" spans="1:105" s="43" customFormat="1" ht="14.25" customHeight="1">
      <c r="A18" s="423"/>
      <c r="B18" s="424"/>
      <c r="C18" s="424"/>
      <c r="D18" s="424"/>
      <c r="E18" s="424"/>
      <c r="F18" s="424"/>
      <c r="G18" s="424"/>
      <c r="H18" s="425"/>
      <c r="I18" s="62"/>
      <c r="J18" s="436" t="s">
        <v>3</v>
      </c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7"/>
      <c r="CN18" s="417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9"/>
    </row>
    <row r="19" spans="1:105" s="43" customFormat="1" ht="14.25" customHeight="1">
      <c r="A19" s="423"/>
      <c r="B19" s="424"/>
      <c r="C19" s="424"/>
      <c r="D19" s="424"/>
      <c r="E19" s="424"/>
      <c r="F19" s="424"/>
      <c r="G19" s="424"/>
      <c r="H19" s="425"/>
      <c r="I19" s="62"/>
      <c r="J19" s="431" t="s">
        <v>106</v>
      </c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31"/>
      <c r="CJ19" s="431"/>
      <c r="CK19" s="431"/>
      <c r="CL19" s="431"/>
      <c r="CM19" s="432"/>
      <c r="CN19" s="417">
        <v>747.80045</v>
      </c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9"/>
    </row>
    <row r="20" spans="1:105" s="43" customFormat="1" ht="14.25" customHeight="1">
      <c r="A20" s="423"/>
      <c r="B20" s="424"/>
      <c r="C20" s="424"/>
      <c r="D20" s="424"/>
      <c r="E20" s="424"/>
      <c r="F20" s="424"/>
      <c r="G20" s="424"/>
      <c r="H20" s="425"/>
      <c r="I20" s="62"/>
      <c r="J20" s="431" t="s">
        <v>145</v>
      </c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2"/>
      <c r="CN20" s="417">
        <v>67.53303</v>
      </c>
      <c r="CO20" s="418"/>
      <c r="CP20" s="418"/>
      <c r="CQ20" s="418"/>
      <c r="CR20" s="418"/>
      <c r="CS20" s="418"/>
      <c r="CT20" s="418"/>
      <c r="CU20" s="418"/>
      <c r="CV20" s="418"/>
      <c r="CW20" s="418"/>
      <c r="CX20" s="418"/>
      <c r="CY20" s="418"/>
      <c r="CZ20" s="418"/>
      <c r="DA20" s="419"/>
    </row>
    <row r="21" spans="1:105" s="61" customFormat="1" ht="14.25" customHeight="1">
      <c r="A21" s="423"/>
      <c r="B21" s="424"/>
      <c r="C21" s="424"/>
      <c r="D21" s="424"/>
      <c r="E21" s="424"/>
      <c r="F21" s="424"/>
      <c r="G21" s="424"/>
      <c r="H21" s="425"/>
      <c r="I21" s="60"/>
      <c r="J21" s="426" t="s">
        <v>107</v>
      </c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7"/>
      <c r="CN21" s="417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9"/>
    </row>
    <row r="22" spans="1:105" s="43" customFormat="1" ht="14.25" customHeight="1">
      <c r="A22" s="423"/>
      <c r="B22" s="424"/>
      <c r="C22" s="424"/>
      <c r="D22" s="424"/>
      <c r="E22" s="424"/>
      <c r="F22" s="424"/>
      <c r="G22" s="424"/>
      <c r="H22" s="425"/>
      <c r="I22" s="62"/>
      <c r="J22" s="431" t="s">
        <v>9</v>
      </c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31"/>
      <c r="BF22" s="431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1"/>
      <c r="CG22" s="431"/>
      <c r="CH22" s="431"/>
      <c r="CI22" s="431"/>
      <c r="CJ22" s="431"/>
      <c r="CK22" s="431"/>
      <c r="CL22" s="431"/>
      <c r="CM22" s="432"/>
      <c r="CN22" s="417"/>
      <c r="CO22" s="418"/>
      <c r="CP22" s="418"/>
      <c r="CQ22" s="418"/>
      <c r="CR22" s="418"/>
      <c r="CS22" s="418"/>
      <c r="CT22" s="418"/>
      <c r="CU22" s="418"/>
      <c r="CV22" s="418"/>
      <c r="CW22" s="418"/>
      <c r="CX22" s="418"/>
      <c r="CY22" s="418"/>
      <c r="CZ22" s="418"/>
      <c r="DA22" s="419"/>
    </row>
    <row r="23" spans="1:105" s="43" customFormat="1" ht="14.25" customHeight="1">
      <c r="A23" s="423"/>
      <c r="B23" s="424"/>
      <c r="C23" s="424"/>
      <c r="D23" s="424"/>
      <c r="E23" s="424"/>
      <c r="F23" s="424"/>
      <c r="G23" s="424"/>
      <c r="H23" s="425"/>
      <c r="I23" s="62"/>
      <c r="J23" s="431" t="s">
        <v>108</v>
      </c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2"/>
      <c r="CN23" s="417">
        <v>121.14345</v>
      </c>
      <c r="CO23" s="418"/>
      <c r="CP23" s="418"/>
      <c r="CQ23" s="418"/>
      <c r="CR23" s="418"/>
      <c r="CS23" s="418"/>
      <c r="CT23" s="418"/>
      <c r="CU23" s="418"/>
      <c r="CV23" s="418"/>
      <c r="CW23" s="418"/>
      <c r="CX23" s="418"/>
      <c r="CY23" s="418"/>
      <c r="CZ23" s="418"/>
      <c r="DA23" s="419"/>
    </row>
    <row r="24" spans="1:105" s="43" customFormat="1" ht="14.25" customHeight="1">
      <c r="A24" s="423"/>
      <c r="B24" s="424"/>
      <c r="C24" s="424"/>
      <c r="D24" s="424"/>
      <c r="E24" s="424"/>
      <c r="F24" s="424"/>
      <c r="G24" s="424"/>
      <c r="H24" s="425"/>
      <c r="I24" s="62"/>
      <c r="J24" s="436" t="s">
        <v>3</v>
      </c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  <c r="CA24" s="436"/>
      <c r="CB24" s="436"/>
      <c r="CC24" s="436"/>
      <c r="CD24" s="436"/>
      <c r="CE24" s="436"/>
      <c r="CF24" s="436"/>
      <c r="CG24" s="436"/>
      <c r="CH24" s="436"/>
      <c r="CI24" s="436"/>
      <c r="CJ24" s="436"/>
      <c r="CK24" s="436"/>
      <c r="CL24" s="436"/>
      <c r="CM24" s="437"/>
      <c r="CN24" s="417"/>
      <c r="CO24" s="418"/>
      <c r="CP24" s="418"/>
      <c r="CQ24" s="418"/>
      <c r="CR24" s="418"/>
      <c r="CS24" s="418"/>
      <c r="CT24" s="418"/>
      <c r="CU24" s="418"/>
      <c r="CV24" s="418"/>
      <c r="CW24" s="418"/>
      <c r="CX24" s="418"/>
      <c r="CY24" s="418"/>
      <c r="CZ24" s="418"/>
      <c r="DA24" s="419"/>
    </row>
    <row r="25" spans="1:105" s="43" customFormat="1" ht="14.25" customHeight="1">
      <c r="A25" s="423"/>
      <c r="B25" s="424"/>
      <c r="C25" s="424"/>
      <c r="D25" s="424"/>
      <c r="E25" s="424"/>
      <c r="F25" s="424"/>
      <c r="G25" s="424"/>
      <c r="H25" s="425"/>
      <c r="I25" s="62"/>
      <c r="J25" s="431" t="s">
        <v>109</v>
      </c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1"/>
      <c r="BY25" s="431"/>
      <c r="BZ25" s="431"/>
      <c r="CA25" s="431"/>
      <c r="CB25" s="431"/>
      <c r="CC25" s="431"/>
      <c r="CD25" s="431"/>
      <c r="CE25" s="431"/>
      <c r="CF25" s="431"/>
      <c r="CG25" s="431"/>
      <c r="CH25" s="431"/>
      <c r="CI25" s="431"/>
      <c r="CJ25" s="431"/>
      <c r="CK25" s="431"/>
      <c r="CL25" s="431"/>
      <c r="CM25" s="432"/>
      <c r="CN25" s="417">
        <f>CN23</f>
        <v>121.14345</v>
      </c>
      <c r="CO25" s="418"/>
      <c r="CP25" s="418"/>
      <c r="CQ25" s="418"/>
      <c r="CR25" s="418"/>
      <c r="CS25" s="418"/>
      <c r="CT25" s="418"/>
      <c r="CU25" s="418"/>
      <c r="CV25" s="418"/>
      <c r="CW25" s="418"/>
      <c r="CX25" s="418"/>
      <c r="CY25" s="418"/>
      <c r="CZ25" s="418"/>
      <c r="DA25" s="419"/>
    </row>
    <row r="26" spans="1:105" s="43" customFormat="1" ht="27.75" customHeight="1">
      <c r="A26" s="423"/>
      <c r="B26" s="424"/>
      <c r="C26" s="424"/>
      <c r="D26" s="424"/>
      <c r="E26" s="424"/>
      <c r="F26" s="424"/>
      <c r="G26" s="424"/>
      <c r="H26" s="425"/>
      <c r="I26" s="62"/>
      <c r="J26" s="431" t="s">
        <v>146</v>
      </c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1"/>
      <c r="BF26" s="431"/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31"/>
      <c r="CM26" s="432"/>
      <c r="CN26" s="417"/>
      <c r="CO26" s="418"/>
      <c r="CP26" s="418"/>
      <c r="CQ26" s="418"/>
      <c r="CR26" s="418"/>
      <c r="CS26" s="418"/>
      <c r="CT26" s="418"/>
      <c r="CU26" s="418"/>
      <c r="CV26" s="418"/>
      <c r="CW26" s="418"/>
      <c r="CX26" s="418"/>
      <c r="CY26" s="418"/>
      <c r="CZ26" s="418"/>
      <c r="DA26" s="419"/>
    </row>
    <row r="27" spans="1:105" s="43" customFormat="1" ht="14.25" customHeight="1">
      <c r="A27" s="423"/>
      <c r="B27" s="424"/>
      <c r="C27" s="424"/>
      <c r="D27" s="424"/>
      <c r="E27" s="424"/>
      <c r="F27" s="424"/>
      <c r="G27" s="424"/>
      <c r="H27" s="425"/>
      <c r="I27" s="62"/>
      <c r="J27" s="436" t="s">
        <v>3</v>
      </c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7"/>
      <c r="CN27" s="417"/>
      <c r="CO27" s="418"/>
      <c r="CP27" s="418"/>
      <c r="CQ27" s="418"/>
      <c r="CR27" s="418"/>
      <c r="CS27" s="418"/>
      <c r="CT27" s="418"/>
      <c r="CU27" s="418"/>
      <c r="CV27" s="418"/>
      <c r="CW27" s="418"/>
      <c r="CX27" s="418"/>
      <c r="CY27" s="418"/>
      <c r="CZ27" s="418"/>
      <c r="DA27" s="419"/>
    </row>
    <row r="28" spans="1:105" s="43" customFormat="1" ht="14.25" customHeight="1">
      <c r="A28" s="423"/>
      <c r="B28" s="424"/>
      <c r="C28" s="424"/>
      <c r="D28" s="424"/>
      <c r="E28" s="424"/>
      <c r="F28" s="424"/>
      <c r="G28" s="424"/>
      <c r="H28" s="425"/>
      <c r="I28" s="62"/>
      <c r="J28" s="431" t="s">
        <v>147</v>
      </c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431"/>
      <c r="BR28" s="431"/>
      <c r="BS28" s="431"/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431"/>
      <c r="CF28" s="431"/>
      <c r="CG28" s="431"/>
      <c r="CH28" s="431"/>
      <c r="CI28" s="431"/>
      <c r="CJ28" s="431"/>
      <c r="CK28" s="431"/>
      <c r="CL28" s="431"/>
      <c r="CM28" s="432"/>
      <c r="CN28" s="417"/>
      <c r="CO28" s="418"/>
      <c r="CP28" s="418"/>
      <c r="CQ28" s="418"/>
      <c r="CR28" s="418"/>
      <c r="CS28" s="418"/>
      <c r="CT28" s="418"/>
      <c r="CU28" s="418"/>
      <c r="CV28" s="418"/>
      <c r="CW28" s="418"/>
      <c r="CX28" s="418"/>
      <c r="CY28" s="418"/>
      <c r="CZ28" s="418"/>
      <c r="DA28" s="419"/>
    </row>
    <row r="29" spans="1:105" s="43" customFormat="1" ht="14.25" customHeight="1">
      <c r="A29" s="423"/>
      <c r="B29" s="424"/>
      <c r="C29" s="424"/>
      <c r="D29" s="424"/>
      <c r="E29" s="424"/>
      <c r="F29" s="424"/>
      <c r="G29" s="424"/>
      <c r="H29" s="425"/>
      <c r="I29" s="62"/>
      <c r="J29" s="431" t="s">
        <v>148</v>
      </c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431"/>
      <c r="CF29" s="431"/>
      <c r="CG29" s="431"/>
      <c r="CH29" s="431"/>
      <c r="CI29" s="431"/>
      <c r="CJ29" s="431"/>
      <c r="CK29" s="431"/>
      <c r="CL29" s="431"/>
      <c r="CM29" s="432"/>
      <c r="CN29" s="417"/>
      <c r="CO29" s="418"/>
      <c r="CP29" s="418"/>
      <c r="CQ29" s="418"/>
      <c r="CR29" s="418"/>
      <c r="CS29" s="418"/>
      <c r="CT29" s="418"/>
      <c r="CU29" s="418"/>
      <c r="CV29" s="418"/>
      <c r="CW29" s="418"/>
      <c r="CX29" s="418"/>
      <c r="CY29" s="418"/>
      <c r="CZ29" s="418"/>
      <c r="DA29" s="419"/>
    </row>
    <row r="30" spans="1:105" s="43" customFormat="1" ht="14.25" customHeight="1">
      <c r="A30" s="423"/>
      <c r="B30" s="424"/>
      <c r="C30" s="424"/>
      <c r="D30" s="424"/>
      <c r="E30" s="424"/>
      <c r="F30" s="424"/>
      <c r="G30" s="424"/>
      <c r="H30" s="425"/>
      <c r="I30" s="62"/>
      <c r="J30" s="431" t="s">
        <v>149</v>
      </c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1"/>
      <c r="BF30" s="431"/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431"/>
      <c r="BR30" s="431"/>
      <c r="BS30" s="431"/>
      <c r="BT30" s="431"/>
      <c r="BU30" s="431"/>
      <c r="BV30" s="431"/>
      <c r="BW30" s="431"/>
      <c r="BX30" s="431"/>
      <c r="BY30" s="431"/>
      <c r="BZ30" s="431"/>
      <c r="CA30" s="431"/>
      <c r="CB30" s="431"/>
      <c r="CC30" s="431"/>
      <c r="CD30" s="431"/>
      <c r="CE30" s="431"/>
      <c r="CF30" s="431"/>
      <c r="CG30" s="431"/>
      <c r="CH30" s="431"/>
      <c r="CI30" s="431"/>
      <c r="CJ30" s="431"/>
      <c r="CK30" s="431"/>
      <c r="CL30" s="431"/>
      <c r="CM30" s="432"/>
      <c r="CN30" s="417"/>
      <c r="CO30" s="418"/>
      <c r="CP30" s="418"/>
      <c r="CQ30" s="418"/>
      <c r="CR30" s="418"/>
      <c r="CS30" s="418"/>
      <c r="CT30" s="418"/>
      <c r="CU30" s="418"/>
      <c r="CV30" s="418"/>
      <c r="CW30" s="418"/>
      <c r="CX30" s="418"/>
      <c r="CY30" s="418"/>
      <c r="CZ30" s="418"/>
      <c r="DA30" s="419"/>
    </row>
    <row r="31" spans="1:105" s="43" customFormat="1" ht="14.25" customHeight="1">
      <c r="A31" s="423"/>
      <c r="B31" s="424"/>
      <c r="C31" s="424"/>
      <c r="D31" s="424"/>
      <c r="E31" s="424"/>
      <c r="F31" s="424"/>
      <c r="G31" s="424"/>
      <c r="H31" s="425"/>
      <c r="I31" s="62"/>
      <c r="J31" s="436" t="s">
        <v>3</v>
      </c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6"/>
      <c r="CL31" s="436"/>
      <c r="CM31" s="437"/>
      <c r="CN31" s="417"/>
      <c r="CO31" s="418"/>
      <c r="CP31" s="418"/>
      <c r="CQ31" s="418"/>
      <c r="CR31" s="418"/>
      <c r="CS31" s="418"/>
      <c r="CT31" s="418"/>
      <c r="CU31" s="418"/>
      <c r="CV31" s="418"/>
      <c r="CW31" s="418"/>
      <c r="CX31" s="418"/>
      <c r="CY31" s="418"/>
      <c r="CZ31" s="418"/>
      <c r="DA31" s="419"/>
    </row>
    <row r="32" spans="1:105" s="43" customFormat="1" ht="14.25" customHeight="1">
      <c r="A32" s="423"/>
      <c r="B32" s="424"/>
      <c r="C32" s="424"/>
      <c r="D32" s="424"/>
      <c r="E32" s="424"/>
      <c r="F32" s="424"/>
      <c r="G32" s="424"/>
      <c r="H32" s="425"/>
      <c r="I32" s="62"/>
      <c r="J32" s="431" t="s">
        <v>150</v>
      </c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1"/>
      <c r="BF32" s="431"/>
      <c r="BG32" s="431"/>
      <c r="BH32" s="431"/>
      <c r="BI32" s="431"/>
      <c r="BJ32" s="431"/>
      <c r="BK32" s="431"/>
      <c r="BL32" s="431"/>
      <c r="BM32" s="431"/>
      <c r="BN32" s="431"/>
      <c r="BO32" s="431"/>
      <c r="BP32" s="431"/>
      <c r="BQ32" s="431"/>
      <c r="BR32" s="431"/>
      <c r="BS32" s="431"/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/>
      <c r="CE32" s="431"/>
      <c r="CF32" s="431"/>
      <c r="CG32" s="431"/>
      <c r="CH32" s="431"/>
      <c r="CI32" s="431"/>
      <c r="CJ32" s="431"/>
      <c r="CK32" s="431"/>
      <c r="CL32" s="431"/>
      <c r="CM32" s="432"/>
      <c r="CN32" s="417"/>
      <c r="CO32" s="418"/>
      <c r="CP32" s="418"/>
      <c r="CQ32" s="418"/>
      <c r="CR32" s="418"/>
      <c r="CS32" s="418"/>
      <c r="CT32" s="418"/>
      <c r="CU32" s="418"/>
      <c r="CV32" s="418"/>
      <c r="CW32" s="418"/>
      <c r="CX32" s="418"/>
      <c r="CY32" s="418"/>
      <c r="CZ32" s="418"/>
      <c r="DA32" s="419"/>
    </row>
    <row r="33" spans="1:105" s="43" customFormat="1" ht="14.25" customHeight="1">
      <c r="A33" s="423"/>
      <c r="B33" s="424"/>
      <c r="C33" s="424"/>
      <c r="D33" s="424"/>
      <c r="E33" s="424"/>
      <c r="F33" s="424"/>
      <c r="G33" s="424"/>
      <c r="H33" s="425"/>
      <c r="I33" s="62"/>
      <c r="J33" s="431" t="s">
        <v>151</v>
      </c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431"/>
      <c r="BF33" s="431"/>
      <c r="BG33" s="431"/>
      <c r="BH33" s="431"/>
      <c r="BI33" s="431"/>
      <c r="BJ33" s="431"/>
      <c r="BK33" s="431"/>
      <c r="BL33" s="431"/>
      <c r="BM33" s="431"/>
      <c r="BN33" s="431"/>
      <c r="BO33" s="431"/>
      <c r="BP33" s="431"/>
      <c r="BQ33" s="431"/>
      <c r="BR33" s="431"/>
      <c r="BS33" s="431"/>
      <c r="BT33" s="431"/>
      <c r="BU33" s="431"/>
      <c r="BV33" s="431"/>
      <c r="BW33" s="431"/>
      <c r="BX33" s="431"/>
      <c r="BY33" s="431"/>
      <c r="BZ33" s="431"/>
      <c r="CA33" s="431"/>
      <c r="CB33" s="431"/>
      <c r="CC33" s="431"/>
      <c r="CD33" s="431"/>
      <c r="CE33" s="431"/>
      <c r="CF33" s="431"/>
      <c r="CG33" s="431"/>
      <c r="CH33" s="431"/>
      <c r="CI33" s="431"/>
      <c r="CJ33" s="431"/>
      <c r="CK33" s="431"/>
      <c r="CL33" s="431"/>
      <c r="CM33" s="432"/>
      <c r="CN33" s="417"/>
      <c r="CO33" s="418"/>
      <c r="CP33" s="418"/>
      <c r="CQ33" s="418"/>
      <c r="CR33" s="418"/>
      <c r="CS33" s="418"/>
      <c r="CT33" s="418"/>
      <c r="CU33" s="418"/>
      <c r="CV33" s="418"/>
      <c r="CW33" s="418"/>
      <c r="CX33" s="418"/>
      <c r="CY33" s="418"/>
      <c r="CZ33" s="418"/>
      <c r="DA33" s="419"/>
    </row>
    <row r="34" spans="1:105" s="43" customFormat="1" ht="27.75" customHeight="1">
      <c r="A34" s="423"/>
      <c r="B34" s="424"/>
      <c r="C34" s="424"/>
      <c r="D34" s="424"/>
      <c r="E34" s="424"/>
      <c r="F34" s="424"/>
      <c r="G34" s="424"/>
      <c r="H34" s="425"/>
      <c r="I34" s="62"/>
      <c r="J34" s="431" t="s">
        <v>152</v>
      </c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1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  <c r="CK34" s="431"/>
      <c r="CL34" s="431"/>
      <c r="CM34" s="432"/>
      <c r="CN34" s="417"/>
      <c r="CO34" s="418"/>
      <c r="CP34" s="418"/>
      <c r="CQ34" s="418"/>
      <c r="CR34" s="418"/>
      <c r="CS34" s="418"/>
      <c r="CT34" s="418"/>
      <c r="CU34" s="418"/>
      <c r="CV34" s="418"/>
      <c r="CW34" s="418"/>
      <c r="CX34" s="418"/>
      <c r="CY34" s="418"/>
      <c r="CZ34" s="418"/>
      <c r="DA34" s="419"/>
    </row>
    <row r="35" spans="1:105" s="43" customFormat="1" ht="14.25" customHeight="1">
      <c r="A35" s="423"/>
      <c r="B35" s="424"/>
      <c r="C35" s="424"/>
      <c r="D35" s="424"/>
      <c r="E35" s="424"/>
      <c r="F35" s="424"/>
      <c r="G35" s="424"/>
      <c r="H35" s="425"/>
      <c r="I35" s="62"/>
      <c r="J35" s="436" t="s">
        <v>3</v>
      </c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436"/>
      <c r="BO35" s="436"/>
      <c r="BP35" s="436"/>
      <c r="BQ35" s="436"/>
      <c r="BR35" s="436"/>
      <c r="BS35" s="436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6"/>
      <c r="CL35" s="436"/>
      <c r="CM35" s="437"/>
      <c r="CN35" s="417"/>
      <c r="CO35" s="418"/>
      <c r="CP35" s="418"/>
      <c r="CQ35" s="418"/>
      <c r="CR35" s="418"/>
      <c r="CS35" s="418"/>
      <c r="CT35" s="418"/>
      <c r="CU35" s="418"/>
      <c r="CV35" s="418"/>
      <c r="CW35" s="418"/>
      <c r="CX35" s="418"/>
      <c r="CY35" s="418"/>
      <c r="CZ35" s="418"/>
      <c r="DA35" s="419"/>
    </row>
    <row r="36" spans="1:105" s="43" customFormat="1" ht="14.25" customHeight="1">
      <c r="A36" s="423"/>
      <c r="B36" s="424"/>
      <c r="C36" s="424"/>
      <c r="D36" s="424"/>
      <c r="E36" s="424"/>
      <c r="F36" s="424"/>
      <c r="G36" s="424"/>
      <c r="H36" s="425"/>
      <c r="I36" s="62"/>
      <c r="J36" s="431" t="s">
        <v>153</v>
      </c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1"/>
      <c r="BD36" s="431"/>
      <c r="BE36" s="431"/>
      <c r="BF36" s="431"/>
      <c r="BG36" s="431"/>
      <c r="BH36" s="431"/>
      <c r="BI36" s="431"/>
      <c r="BJ36" s="431"/>
      <c r="BK36" s="431"/>
      <c r="BL36" s="431"/>
      <c r="BM36" s="431"/>
      <c r="BN36" s="431"/>
      <c r="BO36" s="431"/>
      <c r="BP36" s="431"/>
      <c r="BQ36" s="431"/>
      <c r="BR36" s="431"/>
      <c r="BS36" s="431"/>
      <c r="BT36" s="431"/>
      <c r="BU36" s="431"/>
      <c r="BV36" s="431"/>
      <c r="BW36" s="431"/>
      <c r="BX36" s="431"/>
      <c r="BY36" s="431"/>
      <c r="BZ36" s="431"/>
      <c r="CA36" s="431"/>
      <c r="CB36" s="431"/>
      <c r="CC36" s="431"/>
      <c r="CD36" s="431"/>
      <c r="CE36" s="431"/>
      <c r="CF36" s="431"/>
      <c r="CG36" s="431"/>
      <c r="CH36" s="431"/>
      <c r="CI36" s="431"/>
      <c r="CJ36" s="431"/>
      <c r="CK36" s="431"/>
      <c r="CL36" s="431"/>
      <c r="CM36" s="432"/>
      <c r="CN36" s="417"/>
      <c r="CO36" s="418"/>
      <c r="CP36" s="418"/>
      <c r="CQ36" s="418"/>
      <c r="CR36" s="418"/>
      <c r="CS36" s="418"/>
      <c r="CT36" s="418"/>
      <c r="CU36" s="418"/>
      <c r="CV36" s="418"/>
      <c r="CW36" s="418"/>
      <c r="CX36" s="418"/>
      <c r="CY36" s="418"/>
      <c r="CZ36" s="418"/>
      <c r="DA36" s="419"/>
    </row>
    <row r="37" spans="1:105" s="43" customFormat="1" ht="14.25" customHeight="1">
      <c r="A37" s="423"/>
      <c r="B37" s="424"/>
      <c r="C37" s="424"/>
      <c r="D37" s="424"/>
      <c r="E37" s="424"/>
      <c r="F37" s="424"/>
      <c r="G37" s="424"/>
      <c r="H37" s="425"/>
      <c r="I37" s="62"/>
      <c r="J37" s="431" t="s">
        <v>154</v>
      </c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1"/>
      <c r="BP37" s="431"/>
      <c r="BQ37" s="431"/>
      <c r="BR37" s="431"/>
      <c r="BS37" s="431"/>
      <c r="BT37" s="431"/>
      <c r="BU37" s="431"/>
      <c r="BV37" s="431"/>
      <c r="BW37" s="431"/>
      <c r="BX37" s="431"/>
      <c r="BY37" s="431"/>
      <c r="BZ37" s="431"/>
      <c r="CA37" s="431"/>
      <c r="CB37" s="431"/>
      <c r="CC37" s="431"/>
      <c r="CD37" s="431"/>
      <c r="CE37" s="431"/>
      <c r="CF37" s="431"/>
      <c r="CG37" s="431"/>
      <c r="CH37" s="431"/>
      <c r="CI37" s="431"/>
      <c r="CJ37" s="431"/>
      <c r="CK37" s="431"/>
      <c r="CL37" s="431"/>
      <c r="CM37" s="432"/>
      <c r="CN37" s="417"/>
      <c r="CO37" s="418"/>
      <c r="CP37" s="418"/>
      <c r="CQ37" s="418"/>
      <c r="CR37" s="418"/>
      <c r="CS37" s="418"/>
      <c r="CT37" s="418"/>
      <c r="CU37" s="418"/>
      <c r="CV37" s="418"/>
      <c r="CW37" s="418"/>
      <c r="CX37" s="418"/>
      <c r="CY37" s="418"/>
      <c r="CZ37" s="418"/>
      <c r="DA37" s="419"/>
    </row>
    <row r="38" spans="1:105" s="43" customFormat="1" ht="27.75" customHeight="1">
      <c r="A38" s="423"/>
      <c r="B38" s="424"/>
      <c r="C38" s="424"/>
      <c r="D38" s="424"/>
      <c r="E38" s="424"/>
      <c r="F38" s="424"/>
      <c r="G38" s="424"/>
      <c r="H38" s="425"/>
      <c r="I38" s="62"/>
      <c r="J38" s="431" t="s">
        <v>155</v>
      </c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1"/>
      <c r="BH38" s="431"/>
      <c r="BI38" s="431"/>
      <c r="BJ38" s="431"/>
      <c r="BK38" s="431"/>
      <c r="BL38" s="431"/>
      <c r="BM38" s="431"/>
      <c r="BN38" s="431"/>
      <c r="BO38" s="431"/>
      <c r="BP38" s="431"/>
      <c r="BQ38" s="431"/>
      <c r="BR38" s="431"/>
      <c r="BS38" s="431"/>
      <c r="BT38" s="431"/>
      <c r="BU38" s="431"/>
      <c r="BV38" s="431"/>
      <c r="BW38" s="431"/>
      <c r="BX38" s="431"/>
      <c r="BY38" s="431"/>
      <c r="BZ38" s="431"/>
      <c r="CA38" s="431"/>
      <c r="CB38" s="431"/>
      <c r="CC38" s="431"/>
      <c r="CD38" s="431"/>
      <c r="CE38" s="431"/>
      <c r="CF38" s="431"/>
      <c r="CG38" s="431"/>
      <c r="CH38" s="431"/>
      <c r="CI38" s="431"/>
      <c r="CJ38" s="431"/>
      <c r="CK38" s="431"/>
      <c r="CL38" s="431"/>
      <c r="CM38" s="432"/>
      <c r="CN38" s="438">
        <f>CN40+CN41</f>
        <v>5.01604</v>
      </c>
      <c r="CO38" s="439"/>
      <c r="CP38" s="439"/>
      <c r="CQ38" s="439"/>
      <c r="CR38" s="439"/>
      <c r="CS38" s="439"/>
      <c r="CT38" s="439"/>
      <c r="CU38" s="439"/>
      <c r="CV38" s="439"/>
      <c r="CW38" s="439"/>
      <c r="CX38" s="439"/>
      <c r="CY38" s="439"/>
      <c r="CZ38" s="439"/>
      <c r="DA38" s="440"/>
    </row>
    <row r="39" spans="1:105" s="43" customFormat="1" ht="14.25" customHeight="1">
      <c r="A39" s="423"/>
      <c r="B39" s="424"/>
      <c r="C39" s="424"/>
      <c r="D39" s="424"/>
      <c r="E39" s="424"/>
      <c r="F39" s="424"/>
      <c r="G39" s="424"/>
      <c r="H39" s="425"/>
      <c r="I39" s="62"/>
      <c r="J39" s="436" t="s">
        <v>3</v>
      </c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7"/>
      <c r="CN39" s="438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40"/>
    </row>
    <row r="40" spans="1:105" s="43" customFormat="1" ht="25.5" customHeight="1">
      <c r="A40" s="423"/>
      <c r="B40" s="424"/>
      <c r="C40" s="424"/>
      <c r="D40" s="424"/>
      <c r="E40" s="424"/>
      <c r="F40" s="424"/>
      <c r="G40" s="424"/>
      <c r="H40" s="425"/>
      <c r="I40" s="62"/>
      <c r="J40" s="431" t="s">
        <v>343</v>
      </c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1"/>
      <c r="BO40" s="431"/>
      <c r="BP40" s="431"/>
      <c r="BQ40" s="431"/>
      <c r="BR40" s="431"/>
      <c r="BS40" s="431"/>
      <c r="BT40" s="431"/>
      <c r="BU40" s="431"/>
      <c r="BV40" s="431"/>
      <c r="BW40" s="431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2"/>
      <c r="CN40" s="438">
        <v>5.01604</v>
      </c>
      <c r="CO40" s="439"/>
      <c r="CP40" s="439"/>
      <c r="CQ40" s="439"/>
      <c r="CR40" s="439"/>
      <c r="CS40" s="439"/>
      <c r="CT40" s="439"/>
      <c r="CU40" s="439"/>
      <c r="CV40" s="439"/>
      <c r="CW40" s="439"/>
      <c r="CX40" s="439"/>
      <c r="CY40" s="439"/>
      <c r="CZ40" s="439"/>
      <c r="DA40" s="440"/>
    </row>
    <row r="41" spans="1:105" s="43" customFormat="1" ht="14.25" customHeight="1">
      <c r="A41" s="423"/>
      <c r="B41" s="424"/>
      <c r="C41" s="424"/>
      <c r="D41" s="424"/>
      <c r="E41" s="424"/>
      <c r="F41" s="424"/>
      <c r="G41" s="424"/>
      <c r="H41" s="425"/>
      <c r="I41" s="62"/>
      <c r="J41" s="431" t="s">
        <v>344</v>
      </c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1"/>
      <c r="BQ41" s="431"/>
      <c r="BR41" s="431"/>
      <c r="BS41" s="431"/>
      <c r="BT41" s="431"/>
      <c r="BU41" s="431"/>
      <c r="BV41" s="431"/>
      <c r="BW41" s="431"/>
      <c r="BX41" s="431"/>
      <c r="BY41" s="431"/>
      <c r="BZ41" s="431"/>
      <c r="CA41" s="431"/>
      <c r="CB41" s="431"/>
      <c r="CC41" s="431"/>
      <c r="CD41" s="431"/>
      <c r="CE41" s="431"/>
      <c r="CF41" s="431"/>
      <c r="CG41" s="431"/>
      <c r="CH41" s="431"/>
      <c r="CI41" s="431"/>
      <c r="CJ41" s="431"/>
      <c r="CK41" s="431"/>
      <c r="CL41" s="431"/>
      <c r="CM41" s="432"/>
      <c r="CN41" s="438">
        <v>0</v>
      </c>
      <c r="CO41" s="439"/>
      <c r="CP41" s="439"/>
      <c r="CQ41" s="439"/>
      <c r="CR41" s="439"/>
      <c r="CS41" s="439"/>
      <c r="CT41" s="439"/>
      <c r="CU41" s="439"/>
      <c r="CV41" s="439"/>
      <c r="CW41" s="439"/>
      <c r="CX41" s="439"/>
      <c r="CY41" s="439"/>
      <c r="CZ41" s="439"/>
      <c r="DA41" s="440"/>
    </row>
    <row r="42" spans="1:105" s="43" customFormat="1" ht="27.75" customHeight="1">
      <c r="A42" s="423"/>
      <c r="B42" s="424"/>
      <c r="C42" s="424"/>
      <c r="D42" s="424"/>
      <c r="E42" s="424"/>
      <c r="F42" s="424"/>
      <c r="G42" s="424"/>
      <c r="H42" s="425"/>
      <c r="I42" s="62"/>
      <c r="J42" s="431" t="s">
        <v>156</v>
      </c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431"/>
      <c r="BJ42" s="431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  <c r="BV42" s="431"/>
      <c r="BW42" s="431"/>
      <c r="BX42" s="431"/>
      <c r="BY42" s="431"/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1"/>
      <c r="CL42" s="431"/>
      <c r="CM42" s="432"/>
      <c r="CN42" s="438">
        <f>CN44+CN45+CN46+CN47+CN48+CN49+CN50+CN51+CN52+CN53</f>
        <v>4.8274</v>
      </c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40"/>
    </row>
    <row r="43" spans="1:105" s="43" customFormat="1" ht="14.25" customHeight="1">
      <c r="A43" s="423"/>
      <c r="B43" s="424"/>
      <c r="C43" s="424"/>
      <c r="D43" s="424"/>
      <c r="E43" s="424"/>
      <c r="F43" s="424"/>
      <c r="G43" s="424"/>
      <c r="H43" s="425"/>
      <c r="I43" s="62"/>
      <c r="J43" s="436" t="s">
        <v>3</v>
      </c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436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6"/>
      <c r="CC43" s="436"/>
      <c r="CD43" s="436"/>
      <c r="CE43" s="436"/>
      <c r="CF43" s="436"/>
      <c r="CG43" s="436"/>
      <c r="CH43" s="436"/>
      <c r="CI43" s="436"/>
      <c r="CJ43" s="436"/>
      <c r="CK43" s="436"/>
      <c r="CL43" s="436"/>
      <c r="CM43" s="437"/>
      <c r="CN43" s="417"/>
      <c r="CO43" s="418"/>
      <c r="CP43" s="418"/>
      <c r="CQ43" s="418"/>
      <c r="CR43" s="418"/>
      <c r="CS43" s="418"/>
      <c r="CT43" s="418"/>
      <c r="CU43" s="418"/>
      <c r="CV43" s="418"/>
      <c r="CW43" s="418"/>
      <c r="CX43" s="418"/>
      <c r="CY43" s="418"/>
      <c r="CZ43" s="418"/>
      <c r="DA43" s="419"/>
    </row>
    <row r="44" spans="1:105" s="43" customFormat="1" ht="14.25" customHeight="1">
      <c r="A44" s="423"/>
      <c r="B44" s="424"/>
      <c r="C44" s="424"/>
      <c r="D44" s="424"/>
      <c r="E44" s="424"/>
      <c r="F44" s="424"/>
      <c r="G44" s="424"/>
      <c r="H44" s="425"/>
      <c r="I44" s="62"/>
      <c r="J44" s="431" t="s">
        <v>157</v>
      </c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31"/>
      <c r="BT44" s="431"/>
      <c r="BU44" s="431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1"/>
      <c r="CL44" s="431"/>
      <c r="CM44" s="432"/>
      <c r="CN44" s="417">
        <v>1.32489</v>
      </c>
      <c r="CO44" s="418"/>
      <c r="CP44" s="418"/>
      <c r="CQ44" s="418"/>
      <c r="CR44" s="418"/>
      <c r="CS44" s="418"/>
      <c r="CT44" s="418"/>
      <c r="CU44" s="418"/>
      <c r="CV44" s="418"/>
      <c r="CW44" s="418"/>
      <c r="CX44" s="418"/>
      <c r="CY44" s="418"/>
      <c r="CZ44" s="418"/>
      <c r="DA44" s="419"/>
    </row>
    <row r="45" spans="1:105" s="43" customFormat="1" ht="14.25" customHeight="1">
      <c r="A45" s="423"/>
      <c r="B45" s="424"/>
      <c r="C45" s="424"/>
      <c r="D45" s="424"/>
      <c r="E45" s="424"/>
      <c r="F45" s="424"/>
      <c r="G45" s="424"/>
      <c r="H45" s="425"/>
      <c r="I45" s="62"/>
      <c r="J45" s="431" t="s">
        <v>158</v>
      </c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1"/>
      <c r="BE45" s="431"/>
      <c r="BF45" s="431"/>
      <c r="BG45" s="431"/>
      <c r="BH45" s="431"/>
      <c r="BI45" s="431"/>
      <c r="BJ45" s="431"/>
      <c r="BK45" s="431"/>
      <c r="BL45" s="431"/>
      <c r="BM45" s="431"/>
      <c r="BN45" s="431"/>
      <c r="BO45" s="431"/>
      <c r="BP45" s="431"/>
      <c r="BQ45" s="431"/>
      <c r="BR45" s="431"/>
      <c r="BS45" s="431"/>
      <c r="BT45" s="431"/>
      <c r="BU45" s="431"/>
      <c r="BV45" s="431"/>
      <c r="BW45" s="431"/>
      <c r="BX45" s="431"/>
      <c r="BY45" s="431"/>
      <c r="BZ45" s="431"/>
      <c r="CA45" s="431"/>
      <c r="CB45" s="431"/>
      <c r="CC45" s="431"/>
      <c r="CD45" s="431"/>
      <c r="CE45" s="431"/>
      <c r="CF45" s="431"/>
      <c r="CG45" s="431"/>
      <c r="CH45" s="431"/>
      <c r="CI45" s="431"/>
      <c r="CJ45" s="431"/>
      <c r="CK45" s="431"/>
      <c r="CL45" s="431"/>
      <c r="CM45" s="432"/>
      <c r="CN45" s="417"/>
      <c r="CO45" s="418"/>
      <c r="CP45" s="418"/>
      <c r="CQ45" s="418"/>
      <c r="CR45" s="418"/>
      <c r="CS45" s="418"/>
      <c r="CT45" s="418"/>
      <c r="CU45" s="418"/>
      <c r="CV45" s="418"/>
      <c r="CW45" s="418"/>
      <c r="CX45" s="418"/>
      <c r="CY45" s="418"/>
      <c r="CZ45" s="418"/>
      <c r="DA45" s="419"/>
    </row>
    <row r="46" spans="1:105" s="43" customFormat="1" ht="14.25" customHeight="1">
      <c r="A46" s="423"/>
      <c r="B46" s="424"/>
      <c r="C46" s="424"/>
      <c r="D46" s="424"/>
      <c r="E46" s="424"/>
      <c r="F46" s="424"/>
      <c r="G46" s="424"/>
      <c r="H46" s="425"/>
      <c r="I46" s="62"/>
      <c r="J46" s="431" t="s">
        <v>159</v>
      </c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431"/>
      <c r="BA46" s="431"/>
      <c r="BB46" s="431"/>
      <c r="BC46" s="431"/>
      <c r="BD46" s="431"/>
      <c r="BE46" s="431"/>
      <c r="BF46" s="431"/>
      <c r="BG46" s="431"/>
      <c r="BH46" s="431"/>
      <c r="BI46" s="431"/>
      <c r="BJ46" s="431"/>
      <c r="BK46" s="431"/>
      <c r="BL46" s="431"/>
      <c r="BM46" s="431"/>
      <c r="BN46" s="431"/>
      <c r="BO46" s="431"/>
      <c r="BP46" s="431"/>
      <c r="BQ46" s="431"/>
      <c r="BR46" s="431"/>
      <c r="BS46" s="431"/>
      <c r="BT46" s="431"/>
      <c r="BU46" s="431"/>
      <c r="BV46" s="431"/>
      <c r="BW46" s="431"/>
      <c r="BX46" s="431"/>
      <c r="BY46" s="431"/>
      <c r="BZ46" s="431"/>
      <c r="CA46" s="431"/>
      <c r="CB46" s="431"/>
      <c r="CC46" s="431"/>
      <c r="CD46" s="431"/>
      <c r="CE46" s="431"/>
      <c r="CF46" s="431"/>
      <c r="CG46" s="431"/>
      <c r="CH46" s="431"/>
      <c r="CI46" s="431"/>
      <c r="CJ46" s="431"/>
      <c r="CK46" s="431"/>
      <c r="CL46" s="431"/>
      <c r="CM46" s="432"/>
      <c r="CN46" s="417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8"/>
      <c r="CZ46" s="418"/>
      <c r="DA46" s="419"/>
    </row>
    <row r="47" spans="1:105" s="43" customFormat="1" ht="14.25" customHeight="1">
      <c r="A47" s="423"/>
      <c r="B47" s="424"/>
      <c r="C47" s="424"/>
      <c r="D47" s="424"/>
      <c r="E47" s="424"/>
      <c r="F47" s="424"/>
      <c r="G47" s="424"/>
      <c r="H47" s="425"/>
      <c r="I47" s="62"/>
      <c r="J47" s="431" t="s">
        <v>160</v>
      </c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  <c r="BD47" s="431"/>
      <c r="BE47" s="431"/>
      <c r="BF47" s="431"/>
      <c r="BG47" s="431"/>
      <c r="BH47" s="431"/>
      <c r="BI47" s="431"/>
      <c r="BJ47" s="431"/>
      <c r="BK47" s="431"/>
      <c r="BL47" s="431"/>
      <c r="BM47" s="431"/>
      <c r="BN47" s="431"/>
      <c r="BO47" s="431"/>
      <c r="BP47" s="431"/>
      <c r="BQ47" s="431"/>
      <c r="BR47" s="431"/>
      <c r="BS47" s="431"/>
      <c r="BT47" s="431"/>
      <c r="BU47" s="431"/>
      <c r="BV47" s="431"/>
      <c r="BW47" s="431"/>
      <c r="BX47" s="431"/>
      <c r="BY47" s="431"/>
      <c r="BZ47" s="431"/>
      <c r="CA47" s="431"/>
      <c r="CB47" s="431"/>
      <c r="CC47" s="431"/>
      <c r="CD47" s="431"/>
      <c r="CE47" s="431"/>
      <c r="CF47" s="431"/>
      <c r="CG47" s="431"/>
      <c r="CH47" s="431"/>
      <c r="CI47" s="431"/>
      <c r="CJ47" s="431"/>
      <c r="CK47" s="431"/>
      <c r="CL47" s="431"/>
      <c r="CM47" s="432"/>
      <c r="CN47" s="417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8"/>
      <c r="CZ47" s="418"/>
      <c r="DA47" s="419"/>
    </row>
    <row r="48" spans="1:105" s="43" customFormat="1" ht="14.25" customHeight="1">
      <c r="A48" s="423"/>
      <c r="B48" s="424"/>
      <c r="C48" s="424"/>
      <c r="D48" s="424"/>
      <c r="E48" s="424"/>
      <c r="F48" s="424"/>
      <c r="G48" s="424"/>
      <c r="H48" s="425"/>
      <c r="I48" s="62"/>
      <c r="J48" s="431" t="s">
        <v>161</v>
      </c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G48" s="431"/>
      <c r="BH48" s="431"/>
      <c r="BI48" s="431"/>
      <c r="BJ48" s="431"/>
      <c r="BK48" s="431"/>
      <c r="BL48" s="431"/>
      <c r="BM48" s="431"/>
      <c r="BN48" s="431"/>
      <c r="BO48" s="431"/>
      <c r="BP48" s="431"/>
      <c r="BQ48" s="431"/>
      <c r="BR48" s="431"/>
      <c r="BS48" s="431"/>
      <c r="BT48" s="431"/>
      <c r="BU48" s="431"/>
      <c r="BV48" s="431"/>
      <c r="BW48" s="431"/>
      <c r="BX48" s="431"/>
      <c r="BY48" s="431"/>
      <c r="BZ48" s="431"/>
      <c r="CA48" s="431"/>
      <c r="CB48" s="431"/>
      <c r="CC48" s="431"/>
      <c r="CD48" s="431"/>
      <c r="CE48" s="431"/>
      <c r="CF48" s="431"/>
      <c r="CG48" s="431"/>
      <c r="CH48" s="431"/>
      <c r="CI48" s="431"/>
      <c r="CJ48" s="431"/>
      <c r="CK48" s="431"/>
      <c r="CL48" s="431"/>
      <c r="CM48" s="432"/>
      <c r="CN48" s="417"/>
      <c r="CO48" s="418"/>
      <c r="CP48" s="418"/>
      <c r="CQ48" s="418"/>
      <c r="CR48" s="418"/>
      <c r="CS48" s="418"/>
      <c r="CT48" s="418"/>
      <c r="CU48" s="418"/>
      <c r="CV48" s="418"/>
      <c r="CW48" s="418"/>
      <c r="CX48" s="418"/>
      <c r="CY48" s="418"/>
      <c r="CZ48" s="418"/>
      <c r="DA48" s="419"/>
    </row>
    <row r="49" spans="1:105" s="43" customFormat="1" ht="14.25" customHeight="1">
      <c r="A49" s="423"/>
      <c r="B49" s="424"/>
      <c r="C49" s="424"/>
      <c r="D49" s="424"/>
      <c r="E49" s="424"/>
      <c r="F49" s="424"/>
      <c r="G49" s="424"/>
      <c r="H49" s="425"/>
      <c r="I49" s="62"/>
      <c r="J49" s="431" t="s">
        <v>162</v>
      </c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1"/>
      <c r="BG49" s="431"/>
      <c r="BH49" s="431"/>
      <c r="BI49" s="431"/>
      <c r="BJ49" s="431"/>
      <c r="BK49" s="431"/>
      <c r="BL49" s="431"/>
      <c r="BM49" s="431"/>
      <c r="BN49" s="431"/>
      <c r="BO49" s="431"/>
      <c r="BP49" s="431"/>
      <c r="BQ49" s="431"/>
      <c r="BR49" s="431"/>
      <c r="BS49" s="431"/>
      <c r="BT49" s="431"/>
      <c r="BU49" s="431"/>
      <c r="BV49" s="431"/>
      <c r="BW49" s="431"/>
      <c r="BX49" s="431"/>
      <c r="BY49" s="431"/>
      <c r="BZ49" s="431"/>
      <c r="CA49" s="431"/>
      <c r="CB49" s="431"/>
      <c r="CC49" s="431"/>
      <c r="CD49" s="431"/>
      <c r="CE49" s="431"/>
      <c r="CF49" s="431"/>
      <c r="CG49" s="431"/>
      <c r="CH49" s="431"/>
      <c r="CI49" s="431"/>
      <c r="CJ49" s="431"/>
      <c r="CK49" s="431"/>
      <c r="CL49" s="431"/>
      <c r="CM49" s="432"/>
      <c r="CN49" s="417"/>
      <c r="CO49" s="418"/>
      <c r="CP49" s="418"/>
      <c r="CQ49" s="418"/>
      <c r="CR49" s="418"/>
      <c r="CS49" s="418"/>
      <c r="CT49" s="418"/>
      <c r="CU49" s="418"/>
      <c r="CV49" s="418"/>
      <c r="CW49" s="418"/>
      <c r="CX49" s="418"/>
      <c r="CY49" s="418"/>
      <c r="CZ49" s="418"/>
      <c r="DA49" s="419"/>
    </row>
    <row r="50" spans="1:105" s="43" customFormat="1" ht="14.25" customHeight="1">
      <c r="A50" s="423"/>
      <c r="B50" s="424"/>
      <c r="C50" s="424"/>
      <c r="D50" s="424"/>
      <c r="E50" s="424"/>
      <c r="F50" s="424"/>
      <c r="G50" s="424"/>
      <c r="H50" s="425"/>
      <c r="I50" s="62"/>
      <c r="J50" s="431" t="s">
        <v>163</v>
      </c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1"/>
      <c r="AW50" s="431"/>
      <c r="AX50" s="431"/>
      <c r="AY50" s="431"/>
      <c r="AZ50" s="431"/>
      <c r="BA50" s="431"/>
      <c r="BB50" s="431"/>
      <c r="BC50" s="431"/>
      <c r="BD50" s="431"/>
      <c r="BE50" s="431"/>
      <c r="BF50" s="431"/>
      <c r="BG50" s="431"/>
      <c r="BH50" s="431"/>
      <c r="BI50" s="431"/>
      <c r="BJ50" s="431"/>
      <c r="BK50" s="431"/>
      <c r="BL50" s="431"/>
      <c r="BM50" s="431"/>
      <c r="BN50" s="431"/>
      <c r="BO50" s="431"/>
      <c r="BP50" s="431"/>
      <c r="BQ50" s="431"/>
      <c r="BR50" s="431"/>
      <c r="BS50" s="431"/>
      <c r="BT50" s="431"/>
      <c r="BU50" s="431"/>
      <c r="BV50" s="431"/>
      <c r="BW50" s="431"/>
      <c r="BX50" s="431"/>
      <c r="BY50" s="431"/>
      <c r="BZ50" s="431"/>
      <c r="CA50" s="431"/>
      <c r="CB50" s="431"/>
      <c r="CC50" s="431"/>
      <c r="CD50" s="431"/>
      <c r="CE50" s="431"/>
      <c r="CF50" s="431"/>
      <c r="CG50" s="431"/>
      <c r="CH50" s="431"/>
      <c r="CI50" s="431"/>
      <c r="CJ50" s="431"/>
      <c r="CK50" s="431"/>
      <c r="CL50" s="431"/>
      <c r="CM50" s="432"/>
      <c r="CN50" s="417"/>
      <c r="CO50" s="418"/>
      <c r="CP50" s="418"/>
      <c r="CQ50" s="418"/>
      <c r="CR50" s="418"/>
      <c r="CS50" s="418"/>
      <c r="CT50" s="418"/>
      <c r="CU50" s="418"/>
      <c r="CV50" s="418"/>
      <c r="CW50" s="418"/>
      <c r="CX50" s="418"/>
      <c r="CY50" s="418"/>
      <c r="CZ50" s="418"/>
      <c r="DA50" s="419"/>
    </row>
    <row r="51" spans="1:105" s="43" customFormat="1" ht="14.25" customHeight="1">
      <c r="A51" s="423"/>
      <c r="B51" s="424"/>
      <c r="C51" s="424"/>
      <c r="D51" s="424"/>
      <c r="E51" s="424"/>
      <c r="F51" s="424"/>
      <c r="G51" s="424"/>
      <c r="H51" s="425"/>
      <c r="I51" s="62"/>
      <c r="J51" s="431" t="s">
        <v>164</v>
      </c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1"/>
      <c r="AT51" s="431"/>
      <c r="AU51" s="431"/>
      <c r="AV51" s="431"/>
      <c r="AW51" s="431"/>
      <c r="AX51" s="431"/>
      <c r="AY51" s="431"/>
      <c r="AZ51" s="431"/>
      <c r="BA51" s="431"/>
      <c r="BB51" s="431"/>
      <c r="BC51" s="431"/>
      <c r="BD51" s="431"/>
      <c r="BE51" s="431"/>
      <c r="BF51" s="431"/>
      <c r="BG51" s="431"/>
      <c r="BH51" s="431"/>
      <c r="BI51" s="431"/>
      <c r="BJ51" s="431"/>
      <c r="BK51" s="431"/>
      <c r="BL51" s="431"/>
      <c r="BM51" s="431"/>
      <c r="BN51" s="431"/>
      <c r="BO51" s="431"/>
      <c r="BP51" s="431"/>
      <c r="BQ51" s="431"/>
      <c r="BR51" s="431"/>
      <c r="BS51" s="431"/>
      <c r="BT51" s="431"/>
      <c r="BU51" s="431"/>
      <c r="BV51" s="431"/>
      <c r="BW51" s="431"/>
      <c r="BX51" s="431"/>
      <c r="BY51" s="431"/>
      <c r="BZ51" s="431"/>
      <c r="CA51" s="431"/>
      <c r="CB51" s="431"/>
      <c r="CC51" s="431"/>
      <c r="CD51" s="431"/>
      <c r="CE51" s="431"/>
      <c r="CF51" s="431"/>
      <c r="CG51" s="431"/>
      <c r="CH51" s="431"/>
      <c r="CI51" s="431"/>
      <c r="CJ51" s="431"/>
      <c r="CK51" s="431"/>
      <c r="CL51" s="431"/>
      <c r="CM51" s="432"/>
      <c r="CN51" s="417"/>
      <c r="CO51" s="418"/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9"/>
    </row>
    <row r="52" spans="1:105" s="43" customFormat="1" ht="14.25" customHeight="1">
      <c r="A52" s="423"/>
      <c r="B52" s="424"/>
      <c r="C52" s="424"/>
      <c r="D52" s="424"/>
      <c r="E52" s="424"/>
      <c r="F52" s="424"/>
      <c r="G52" s="424"/>
      <c r="H52" s="425"/>
      <c r="I52" s="62"/>
      <c r="J52" s="431" t="s">
        <v>165</v>
      </c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1"/>
      <c r="BF52" s="431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431"/>
      <c r="BR52" s="431"/>
      <c r="BS52" s="431"/>
      <c r="BT52" s="431"/>
      <c r="BU52" s="431"/>
      <c r="BV52" s="431"/>
      <c r="BW52" s="431"/>
      <c r="BX52" s="431"/>
      <c r="BY52" s="431"/>
      <c r="BZ52" s="431"/>
      <c r="CA52" s="431"/>
      <c r="CB52" s="431"/>
      <c r="CC52" s="431"/>
      <c r="CD52" s="431"/>
      <c r="CE52" s="431"/>
      <c r="CF52" s="431"/>
      <c r="CG52" s="431"/>
      <c r="CH52" s="431"/>
      <c r="CI52" s="431"/>
      <c r="CJ52" s="431"/>
      <c r="CK52" s="431"/>
      <c r="CL52" s="431"/>
      <c r="CM52" s="432"/>
      <c r="CN52" s="417"/>
      <c r="CO52" s="418"/>
      <c r="CP52" s="418"/>
      <c r="CQ52" s="418"/>
      <c r="CR52" s="418"/>
      <c r="CS52" s="418"/>
      <c r="CT52" s="418"/>
      <c r="CU52" s="418"/>
      <c r="CV52" s="418"/>
      <c r="CW52" s="418"/>
      <c r="CX52" s="418"/>
      <c r="CY52" s="418"/>
      <c r="CZ52" s="418"/>
      <c r="DA52" s="419"/>
    </row>
    <row r="53" spans="1:105" s="43" customFormat="1" ht="14.25" customHeight="1">
      <c r="A53" s="423"/>
      <c r="B53" s="424"/>
      <c r="C53" s="424"/>
      <c r="D53" s="424"/>
      <c r="E53" s="424"/>
      <c r="F53" s="424"/>
      <c r="G53" s="424"/>
      <c r="H53" s="425"/>
      <c r="I53" s="62"/>
      <c r="J53" s="431" t="s">
        <v>166</v>
      </c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2"/>
      <c r="CN53" s="417">
        <v>3.50251</v>
      </c>
      <c r="CO53" s="418"/>
      <c r="CP53" s="418"/>
      <c r="CQ53" s="418"/>
      <c r="CR53" s="418"/>
      <c r="CS53" s="418"/>
      <c r="CT53" s="418"/>
      <c r="CU53" s="418"/>
      <c r="CV53" s="418"/>
      <c r="CW53" s="418"/>
      <c r="CX53" s="418"/>
      <c r="CY53" s="418"/>
      <c r="CZ53" s="418"/>
      <c r="DA53" s="419"/>
    </row>
    <row r="54" spans="1:105" s="43" customFormat="1" ht="27.75" customHeight="1">
      <c r="A54" s="423"/>
      <c r="B54" s="424"/>
      <c r="C54" s="424"/>
      <c r="D54" s="424"/>
      <c r="E54" s="424"/>
      <c r="F54" s="424"/>
      <c r="G54" s="424"/>
      <c r="H54" s="425"/>
      <c r="I54" s="63"/>
      <c r="J54" s="431" t="s">
        <v>167</v>
      </c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1"/>
      <c r="CJ54" s="431"/>
      <c r="CK54" s="431"/>
      <c r="CL54" s="431"/>
      <c r="CM54" s="432"/>
      <c r="CN54" s="438">
        <f>CN56+CN57+CN58+CN59+CN60+CN61+CN62+CN63+CN64+CN65</f>
        <v>0</v>
      </c>
      <c r="CO54" s="439"/>
      <c r="CP54" s="439"/>
      <c r="CQ54" s="439"/>
      <c r="CR54" s="439"/>
      <c r="CS54" s="439"/>
      <c r="CT54" s="439"/>
      <c r="CU54" s="439"/>
      <c r="CV54" s="439"/>
      <c r="CW54" s="439"/>
      <c r="CX54" s="439"/>
      <c r="CY54" s="439"/>
      <c r="CZ54" s="439"/>
      <c r="DA54" s="440"/>
    </row>
    <row r="55" spans="1:105" s="43" customFormat="1" ht="14.25" customHeight="1">
      <c r="A55" s="423"/>
      <c r="B55" s="424"/>
      <c r="C55" s="424"/>
      <c r="D55" s="424"/>
      <c r="E55" s="424"/>
      <c r="F55" s="424"/>
      <c r="G55" s="424"/>
      <c r="H55" s="425"/>
      <c r="I55" s="62"/>
      <c r="J55" s="436" t="s">
        <v>3</v>
      </c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7"/>
      <c r="CN55" s="417"/>
      <c r="CO55" s="418"/>
      <c r="CP55" s="418"/>
      <c r="CQ55" s="418"/>
      <c r="CR55" s="418"/>
      <c r="CS55" s="418"/>
      <c r="CT55" s="418"/>
      <c r="CU55" s="418"/>
      <c r="CV55" s="418"/>
      <c r="CW55" s="418"/>
      <c r="CX55" s="418"/>
      <c r="CY55" s="418"/>
      <c r="CZ55" s="418"/>
      <c r="DA55" s="419"/>
    </row>
    <row r="56" spans="1:105" s="42" customFormat="1" ht="14.25" customHeight="1">
      <c r="A56" s="423"/>
      <c r="B56" s="424"/>
      <c r="C56" s="424"/>
      <c r="D56" s="424"/>
      <c r="E56" s="424"/>
      <c r="F56" s="424"/>
      <c r="G56" s="424"/>
      <c r="H56" s="425"/>
      <c r="I56" s="63"/>
      <c r="J56" s="431" t="s">
        <v>168</v>
      </c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1"/>
      <c r="AX56" s="431"/>
      <c r="AY56" s="431"/>
      <c r="AZ56" s="431"/>
      <c r="BA56" s="431"/>
      <c r="BB56" s="431"/>
      <c r="BC56" s="431"/>
      <c r="BD56" s="431"/>
      <c r="BE56" s="431"/>
      <c r="BF56" s="431"/>
      <c r="BG56" s="431"/>
      <c r="BH56" s="431"/>
      <c r="BI56" s="431"/>
      <c r="BJ56" s="431"/>
      <c r="BK56" s="431"/>
      <c r="BL56" s="431"/>
      <c r="BM56" s="431"/>
      <c r="BN56" s="431"/>
      <c r="BO56" s="431"/>
      <c r="BP56" s="431"/>
      <c r="BQ56" s="431"/>
      <c r="BR56" s="431"/>
      <c r="BS56" s="431"/>
      <c r="BT56" s="431"/>
      <c r="BU56" s="431"/>
      <c r="BV56" s="431"/>
      <c r="BW56" s="431"/>
      <c r="BX56" s="431"/>
      <c r="BY56" s="431"/>
      <c r="BZ56" s="431"/>
      <c r="CA56" s="431"/>
      <c r="CB56" s="431"/>
      <c r="CC56" s="431"/>
      <c r="CD56" s="431"/>
      <c r="CE56" s="431"/>
      <c r="CF56" s="431"/>
      <c r="CG56" s="431"/>
      <c r="CH56" s="431"/>
      <c r="CI56" s="431"/>
      <c r="CJ56" s="431"/>
      <c r="CK56" s="431"/>
      <c r="CL56" s="431"/>
      <c r="CM56" s="432"/>
      <c r="CN56" s="417"/>
      <c r="CO56" s="418"/>
      <c r="CP56" s="418"/>
      <c r="CQ56" s="418"/>
      <c r="CR56" s="418"/>
      <c r="CS56" s="418"/>
      <c r="CT56" s="418"/>
      <c r="CU56" s="418"/>
      <c r="CV56" s="418"/>
      <c r="CW56" s="418"/>
      <c r="CX56" s="418"/>
      <c r="CY56" s="418"/>
      <c r="CZ56" s="418"/>
      <c r="DA56" s="419"/>
    </row>
    <row r="57" spans="1:105" s="42" customFormat="1" ht="14.25" customHeight="1">
      <c r="A57" s="423"/>
      <c r="B57" s="424"/>
      <c r="C57" s="424"/>
      <c r="D57" s="424"/>
      <c r="E57" s="424"/>
      <c r="F57" s="424"/>
      <c r="G57" s="424"/>
      <c r="H57" s="425"/>
      <c r="I57" s="63"/>
      <c r="J57" s="431" t="s">
        <v>169</v>
      </c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  <c r="BB57" s="431"/>
      <c r="BC57" s="431"/>
      <c r="BD57" s="431"/>
      <c r="BE57" s="431"/>
      <c r="BF57" s="431"/>
      <c r="BG57" s="431"/>
      <c r="BH57" s="431"/>
      <c r="BI57" s="431"/>
      <c r="BJ57" s="431"/>
      <c r="BK57" s="431"/>
      <c r="BL57" s="431"/>
      <c r="BM57" s="431"/>
      <c r="BN57" s="431"/>
      <c r="BO57" s="431"/>
      <c r="BP57" s="431"/>
      <c r="BQ57" s="431"/>
      <c r="BR57" s="431"/>
      <c r="BS57" s="431"/>
      <c r="BT57" s="431"/>
      <c r="BU57" s="431"/>
      <c r="BV57" s="431"/>
      <c r="BW57" s="431"/>
      <c r="BX57" s="431"/>
      <c r="BY57" s="431"/>
      <c r="BZ57" s="431"/>
      <c r="CA57" s="431"/>
      <c r="CB57" s="431"/>
      <c r="CC57" s="431"/>
      <c r="CD57" s="431"/>
      <c r="CE57" s="431"/>
      <c r="CF57" s="431"/>
      <c r="CG57" s="431"/>
      <c r="CH57" s="431"/>
      <c r="CI57" s="431"/>
      <c r="CJ57" s="431"/>
      <c r="CK57" s="431"/>
      <c r="CL57" s="431"/>
      <c r="CM57" s="432"/>
      <c r="CN57" s="417"/>
      <c r="CO57" s="418"/>
      <c r="CP57" s="418"/>
      <c r="CQ57" s="418"/>
      <c r="CR57" s="418"/>
      <c r="CS57" s="418"/>
      <c r="CT57" s="418"/>
      <c r="CU57" s="418"/>
      <c r="CV57" s="418"/>
      <c r="CW57" s="418"/>
      <c r="CX57" s="418"/>
      <c r="CY57" s="418"/>
      <c r="CZ57" s="418"/>
      <c r="DA57" s="419"/>
    </row>
    <row r="58" spans="1:105" s="42" customFormat="1" ht="14.25" customHeight="1">
      <c r="A58" s="423"/>
      <c r="B58" s="424"/>
      <c r="C58" s="424"/>
      <c r="D58" s="424"/>
      <c r="E58" s="424"/>
      <c r="F58" s="424"/>
      <c r="G58" s="424"/>
      <c r="H58" s="425"/>
      <c r="I58" s="63"/>
      <c r="J58" s="431" t="s">
        <v>170</v>
      </c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1"/>
      <c r="BF58" s="431"/>
      <c r="BG58" s="431"/>
      <c r="BH58" s="431"/>
      <c r="BI58" s="431"/>
      <c r="BJ58" s="431"/>
      <c r="BK58" s="431"/>
      <c r="BL58" s="431"/>
      <c r="BM58" s="431"/>
      <c r="BN58" s="431"/>
      <c r="BO58" s="431"/>
      <c r="BP58" s="431"/>
      <c r="BQ58" s="431"/>
      <c r="BR58" s="431"/>
      <c r="BS58" s="431"/>
      <c r="BT58" s="431"/>
      <c r="BU58" s="431"/>
      <c r="BV58" s="431"/>
      <c r="BW58" s="431"/>
      <c r="BX58" s="431"/>
      <c r="BY58" s="431"/>
      <c r="BZ58" s="431"/>
      <c r="CA58" s="431"/>
      <c r="CB58" s="431"/>
      <c r="CC58" s="431"/>
      <c r="CD58" s="431"/>
      <c r="CE58" s="431"/>
      <c r="CF58" s="431"/>
      <c r="CG58" s="431"/>
      <c r="CH58" s="431"/>
      <c r="CI58" s="431"/>
      <c r="CJ58" s="431"/>
      <c r="CK58" s="431"/>
      <c r="CL58" s="431"/>
      <c r="CM58" s="432"/>
      <c r="CN58" s="417"/>
      <c r="CO58" s="418"/>
      <c r="CP58" s="418"/>
      <c r="CQ58" s="418"/>
      <c r="CR58" s="418"/>
      <c r="CS58" s="418"/>
      <c r="CT58" s="418"/>
      <c r="CU58" s="418"/>
      <c r="CV58" s="418"/>
      <c r="CW58" s="418"/>
      <c r="CX58" s="418"/>
      <c r="CY58" s="418"/>
      <c r="CZ58" s="418"/>
      <c r="DA58" s="419"/>
    </row>
    <row r="59" spans="1:105" s="42" customFormat="1" ht="14.25" customHeight="1">
      <c r="A59" s="423"/>
      <c r="B59" s="424"/>
      <c r="C59" s="424"/>
      <c r="D59" s="424"/>
      <c r="E59" s="424"/>
      <c r="F59" s="424"/>
      <c r="G59" s="424"/>
      <c r="H59" s="425"/>
      <c r="I59" s="63"/>
      <c r="J59" s="431" t="s">
        <v>171</v>
      </c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  <c r="AU59" s="431"/>
      <c r="AV59" s="431"/>
      <c r="AW59" s="431"/>
      <c r="AX59" s="431"/>
      <c r="AY59" s="431"/>
      <c r="AZ59" s="431"/>
      <c r="BA59" s="431"/>
      <c r="BB59" s="431"/>
      <c r="BC59" s="431"/>
      <c r="BD59" s="431"/>
      <c r="BE59" s="431"/>
      <c r="BF59" s="431"/>
      <c r="BG59" s="431"/>
      <c r="BH59" s="431"/>
      <c r="BI59" s="431"/>
      <c r="BJ59" s="431"/>
      <c r="BK59" s="431"/>
      <c r="BL59" s="431"/>
      <c r="BM59" s="431"/>
      <c r="BN59" s="431"/>
      <c r="BO59" s="431"/>
      <c r="BP59" s="431"/>
      <c r="BQ59" s="431"/>
      <c r="BR59" s="431"/>
      <c r="BS59" s="431"/>
      <c r="BT59" s="431"/>
      <c r="BU59" s="431"/>
      <c r="BV59" s="431"/>
      <c r="BW59" s="431"/>
      <c r="BX59" s="431"/>
      <c r="BY59" s="431"/>
      <c r="BZ59" s="431"/>
      <c r="CA59" s="431"/>
      <c r="CB59" s="431"/>
      <c r="CC59" s="431"/>
      <c r="CD59" s="431"/>
      <c r="CE59" s="431"/>
      <c r="CF59" s="431"/>
      <c r="CG59" s="431"/>
      <c r="CH59" s="431"/>
      <c r="CI59" s="431"/>
      <c r="CJ59" s="431"/>
      <c r="CK59" s="431"/>
      <c r="CL59" s="431"/>
      <c r="CM59" s="432"/>
      <c r="CN59" s="417"/>
      <c r="CO59" s="418"/>
      <c r="CP59" s="418"/>
      <c r="CQ59" s="418"/>
      <c r="CR59" s="418"/>
      <c r="CS59" s="418"/>
      <c r="CT59" s="418"/>
      <c r="CU59" s="418"/>
      <c r="CV59" s="418"/>
      <c r="CW59" s="418"/>
      <c r="CX59" s="418"/>
      <c r="CY59" s="418"/>
      <c r="CZ59" s="418"/>
      <c r="DA59" s="419"/>
    </row>
    <row r="60" spans="1:105" s="42" customFormat="1" ht="14.25" customHeight="1">
      <c r="A60" s="423"/>
      <c r="B60" s="424"/>
      <c r="C60" s="424"/>
      <c r="D60" s="424"/>
      <c r="E60" s="424"/>
      <c r="F60" s="424"/>
      <c r="G60" s="424"/>
      <c r="H60" s="425"/>
      <c r="I60" s="63"/>
      <c r="J60" s="431" t="s">
        <v>172</v>
      </c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1"/>
      <c r="BF60" s="431"/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431"/>
      <c r="BR60" s="431"/>
      <c r="BS60" s="431"/>
      <c r="BT60" s="431"/>
      <c r="BU60" s="431"/>
      <c r="BV60" s="431"/>
      <c r="BW60" s="431"/>
      <c r="BX60" s="431"/>
      <c r="BY60" s="431"/>
      <c r="BZ60" s="431"/>
      <c r="CA60" s="431"/>
      <c r="CB60" s="431"/>
      <c r="CC60" s="431"/>
      <c r="CD60" s="431"/>
      <c r="CE60" s="431"/>
      <c r="CF60" s="431"/>
      <c r="CG60" s="431"/>
      <c r="CH60" s="431"/>
      <c r="CI60" s="431"/>
      <c r="CJ60" s="431"/>
      <c r="CK60" s="431"/>
      <c r="CL60" s="431"/>
      <c r="CM60" s="432"/>
      <c r="CN60" s="417"/>
      <c r="CO60" s="418"/>
      <c r="CP60" s="418"/>
      <c r="CQ60" s="418"/>
      <c r="CR60" s="418"/>
      <c r="CS60" s="418"/>
      <c r="CT60" s="418"/>
      <c r="CU60" s="418"/>
      <c r="CV60" s="418"/>
      <c r="CW60" s="418"/>
      <c r="CX60" s="418"/>
      <c r="CY60" s="418"/>
      <c r="CZ60" s="418"/>
      <c r="DA60" s="419"/>
    </row>
    <row r="61" spans="1:105" s="42" customFormat="1" ht="14.25" customHeight="1">
      <c r="A61" s="423"/>
      <c r="B61" s="424"/>
      <c r="C61" s="424"/>
      <c r="D61" s="424"/>
      <c r="E61" s="424"/>
      <c r="F61" s="424"/>
      <c r="G61" s="424"/>
      <c r="H61" s="425"/>
      <c r="I61" s="63"/>
      <c r="J61" s="431" t="s">
        <v>173</v>
      </c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31"/>
      <c r="AZ61" s="431"/>
      <c r="BA61" s="431"/>
      <c r="BB61" s="431"/>
      <c r="BC61" s="431"/>
      <c r="BD61" s="431"/>
      <c r="BE61" s="431"/>
      <c r="BF61" s="431"/>
      <c r="BG61" s="431"/>
      <c r="BH61" s="431"/>
      <c r="BI61" s="431"/>
      <c r="BJ61" s="431"/>
      <c r="BK61" s="431"/>
      <c r="BL61" s="431"/>
      <c r="BM61" s="431"/>
      <c r="BN61" s="431"/>
      <c r="BO61" s="431"/>
      <c r="BP61" s="431"/>
      <c r="BQ61" s="431"/>
      <c r="BR61" s="431"/>
      <c r="BS61" s="431"/>
      <c r="BT61" s="431"/>
      <c r="BU61" s="431"/>
      <c r="BV61" s="431"/>
      <c r="BW61" s="431"/>
      <c r="BX61" s="431"/>
      <c r="BY61" s="431"/>
      <c r="BZ61" s="431"/>
      <c r="CA61" s="431"/>
      <c r="CB61" s="431"/>
      <c r="CC61" s="431"/>
      <c r="CD61" s="431"/>
      <c r="CE61" s="431"/>
      <c r="CF61" s="431"/>
      <c r="CG61" s="431"/>
      <c r="CH61" s="431"/>
      <c r="CI61" s="431"/>
      <c r="CJ61" s="431"/>
      <c r="CK61" s="431"/>
      <c r="CL61" s="431"/>
      <c r="CM61" s="432"/>
      <c r="CN61" s="417"/>
      <c r="CO61" s="418"/>
      <c r="CP61" s="418"/>
      <c r="CQ61" s="418"/>
      <c r="CR61" s="418"/>
      <c r="CS61" s="418"/>
      <c r="CT61" s="418"/>
      <c r="CU61" s="418"/>
      <c r="CV61" s="418"/>
      <c r="CW61" s="418"/>
      <c r="CX61" s="418"/>
      <c r="CY61" s="418"/>
      <c r="CZ61" s="418"/>
      <c r="DA61" s="419"/>
    </row>
    <row r="62" spans="1:105" s="42" customFormat="1" ht="14.25" customHeight="1">
      <c r="A62" s="423"/>
      <c r="B62" s="424"/>
      <c r="C62" s="424"/>
      <c r="D62" s="424"/>
      <c r="E62" s="424"/>
      <c r="F62" s="424"/>
      <c r="G62" s="424"/>
      <c r="H62" s="425"/>
      <c r="I62" s="63"/>
      <c r="J62" s="431" t="s">
        <v>174</v>
      </c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  <c r="AW62" s="431"/>
      <c r="AX62" s="431"/>
      <c r="AY62" s="431"/>
      <c r="AZ62" s="431"/>
      <c r="BA62" s="431"/>
      <c r="BB62" s="431"/>
      <c r="BC62" s="431"/>
      <c r="BD62" s="431"/>
      <c r="BE62" s="431"/>
      <c r="BF62" s="431"/>
      <c r="BG62" s="431"/>
      <c r="BH62" s="431"/>
      <c r="BI62" s="431"/>
      <c r="BJ62" s="431"/>
      <c r="BK62" s="431"/>
      <c r="BL62" s="431"/>
      <c r="BM62" s="431"/>
      <c r="BN62" s="431"/>
      <c r="BO62" s="431"/>
      <c r="BP62" s="431"/>
      <c r="BQ62" s="431"/>
      <c r="BR62" s="431"/>
      <c r="BS62" s="431"/>
      <c r="BT62" s="431"/>
      <c r="BU62" s="431"/>
      <c r="BV62" s="431"/>
      <c r="BW62" s="431"/>
      <c r="BX62" s="431"/>
      <c r="BY62" s="431"/>
      <c r="BZ62" s="431"/>
      <c r="CA62" s="431"/>
      <c r="CB62" s="431"/>
      <c r="CC62" s="431"/>
      <c r="CD62" s="431"/>
      <c r="CE62" s="431"/>
      <c r="CF62" s="431"/>
      <c r="CG62" s="431"/>
      <c r="CH62" s="431"/>
      <c r="CI62" s="431"/>
      <c r="CJ62" s="431"/>
      <c r="CK62" s="431"/>
      <c r="CL62" s="431"/>
      <c r="CM62" s="432"/>
      <c r="CN62" s="417"/>
      <c r="CO62" s="418"/>
      <c r="CP62" s="418"/>
      <c r="CQ62" s="418"/>
      <c r="CR62" s="418"/>
      <c r="CS62" s="418"/>
      <c r="CT62" s="418"/>
      <c r="CU62" s="418"/>
      <c r="CV62" s="418"/>
      <c r="CW62" s="418"/>
      <c r="CX62" s="418"/>
      <c r="CY62" s="418"/>
      <c r="CZ62" s="418"/>
      <c r="DA62" s="419"/>
    </row>
    <row r="63" spans="1:105" s="42" customFormat="1" ht="14.25" customHeight="1">
      <c r="A63" s="423"/>
      <c r="B63" s="424"/>
      <c r="C63" s="424"/>
      <c r="D63" s="424"/>
      <c r="E63" s="424"/>
      <c r="F63" s="424"/>
      <c r="G63" s="424"/>
      <c r="H63" s="425"/>
      <c r="I63" s="63"/>
      <c r="J63" s="431" t="s">
        <v>175</v>
      </c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1"/>
      <c r="AH63" s="431"/>
      <c r="AI63" s="431"/>
      <c r="AJ63" s="431"/>
      <c r="AK63" s="431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1"/>
      <c r="AW63" s="431"/>
      <c r="AX63" s="431"/>
      <c r="AY63" s="431"/>
      <c r="AZ63" s="431"/>
      <c r="BA63" s="431"/>
      <c r="BB63" s="431"/>
      <c r="BC63" s="431"/>
      <c r="BD63" s="431"/>
      <c r="BE63" s="431"/>
      <c r="BF63" s="431"/>
      <c r="BG63" s="431"/>
      <c r="BH63" s="431"/>
      <c r="BI63" s="431"/>
      <c r="BJ63" s="431"/>
      <c r="BK63" s="431"/>
      <c r="BL63" s="431"/>
      <c r="BM63" s="431"/>
      <c r="BN63" s="431"/>
      <c r="BO63" s="431"/>
      <c r="BP63" s="431"/>
      <c r="BQ63" s="431"/>
      <c r="BR63" s="431"/>
      <c r="BS63" s="431"/>
      <c r="BT63" s="431"/>
      <c r="BU63" s="431"/>
      <c r="BV63" s="431"/>
      <c r="BW63" s="431"/>
      <c r="BX63" s="431"/>
      <c r="BY63" s="431"/>
      <c r="BZ63" s="431"/>
      <c r="CA63" s="431"/>
      <c r="CB63" s="431"/>
      <c r="CC63" s="431"/>
      <c r="CD63" s="431"/>
      <c r="CE63" s="431"/>
      <c r="CF63" s="431"/>
      <c r="CG63" s="431"/>
      <c r="CH63" s="431"/>
      <c r="CI63" s="431"/>
      <c r="CJ63" s="431"/>
      <c r="CK63" s="431"/>
      <c r="CL63" s="431"/>
      <c r="CM63" s="432"/>
      <c r="CN63" s="417"/>
      <c r="CO63" s="418"/>
      <c r="CP63" s="418"/>
      <c r="CQ63" s="418"/>
      <c r="CR63" s="418"/>
      <c r="CS63" s="418"/>
      <c r="CT63" s="418"/>
      <c r="CU63" s="418"/>
      <c r="CV63" s="418"/>
      <c r="CW63" s="418"/>
      <c r="CX63" s="418"/>
      <c r="CY63" s="418"/>
      <c r="CZ63" s="418"/>
      <c r="DA63" s="419"/>
    </row>
    <row r="64" spans="1:105" s="42" customFormat="1" ht="14.25" customHeight="1">
      <c r="A64" s="423"/>
      <c r="B64" s="424"/>
      <c r="C64" s="424"/>
      <c r="D64" s="424"/>
      <c r="E64" s="424"/>
      <c r="F64" s="424"/>
      <c r="G64" s="424"/>
      <c r="H64" s="425"/>
      <c r="I64" s="63"/>
      <c r="J64" s="431" t="s">
        <v>176</v>
      </c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  <c r="AW64" s="431"/>
      <c r="AX64" s="431"/>
      <c r="AY64" s="431"/>
      <c r="AZ64" s="431"/>
      <c r="BA64" s="431"/>
      <c r="BB64" s="431"/>
      <c r="BC64" s="431"/>
      <c r="BD64" s="431"/>
      <c r="BE64" s="431"/>
      <c r="BF64" s="431"/>
      <c r="BG64" s="431"/>
      <c r="BH64" s="431"/>
      <c r="BI64" s="431"/>
      <c r="BJ64" s="431"/>
      <c r="BK64" s="431"/>
      <c r="BL64" s="431"/>
      <c r="BM64" s="431"/>
      <c r="BN64" s="431"/>
      <c r="BO64" s="431"/>
      <c r="BP64" s="431"/>
      <c r="BQ64" s="431"/>
      <c r="BR64" s="431"/>
      <c r="BS64" s="431"/>
      <c r="BT64" s="431"/>
      <c r="BU64" s="431"/>
      <c r="BV64" s="431"/>
      <c r="BW64" s="431"/>
      <c r="BX64" s="431"/>
      <c r="BY64" s="431"/>
      <c r="BZ64" s="431"/>
      <c r="CA64" s="431"/>
      <c r="CB64" s="431"/>
      <c r="CC64" s="431"/>
      <c r="CD64" s="431"/>
      <c r="CE64" s="431"/>
      <c r="CF64" s="431"/>
      <c r="CG64" s="431"/>
      <c r="CH64" s="431"/>
      <c r="CI64" s="431"/>
      <c r="CJ64" s="431"/>
      <c r="CK64" s="431"/>
      <c r="CL64" s="431"/>
      <c r="CM64" s="432"/>
      <c r="CN64" s="417"/>
      <c r="CO64" s="418"/>
      <c r="CP64" s="418"/>
      <c r="CQ64" s="418"/>
      <c r="CR64" s="418"/>
      <c r="CS64" s="418"/>
      <c r="CT64" s="418"/>
      <c r="CU64" s="418"/>
      <c r="CV64" s="418"/>
      <c r="CW64" s="418"/>
      <c r="CX64" s="418"/>
      <c r="CY64" s="418"/>
      <c r="CZ64" s="418"/>
      <c r="DA64" s="419"/>
    </row>
    <row r="65" spans="1:105" s="42" customFormat="1" ht="14.25" customHeight="1">
      <c r="A65" s="423"/>
      <c r="B65" s="424"/>
      <c r="C65" s="424"/>
      <c r="D65" s="424"/>
      <c r="E65" s="424"/>
      <c r="F65" s="424"/>
      <c r="G65" s="424"/>
      <c r="H65" s="425"/>
      <c r="I65" s="63"/>
      <c r="J65" s="431" t="s">
        <v>177</v>
      </c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431"/>
      <c r="BG65" s="431"/>
      <c r="BH65" s="431"/>
      <c r="BI65" s="431"/>
      <c r="BJ65" s="431"/>
      <c r="BK65" s="431"/>
      <c r="BL65" s="431"/>
      <c r="BM65" s="431"/>
      <c r="BN65" s="431"/>
      <c r="BO65" s="431"/>
      <c r="BP65" s="431"/>
      <c r="BQ65" s="431"/>
      <c r="BR65" s="431"/>
      <c r="BS65" s="431"/>
      <c r="BT65" s="431"/>
      <c r="BU65" s="431"/>
      <c r="BV65" s="431"/>
      <c r="BW65" s="431"/>
      <c r="BX65" s="431"/>
      <c r="BY65" s="431"/>
      <c r="BZ65" s="431"/>
      <c r="CA65" s="431"/>
      <c r="CB65" s="431"/>
      <c r="CC65" s="431"/>
      <c r="CD65" s="431"/>
      <c r="CE65" s="431"/>
      <c r="CF65" s="431"/>
      <c r="CG65" s="431"/>
      <c r="CH65" s="431"/>
      <c r="CI65" s="431"/>
      <c r="CJ65" s="431"/>
      <c r="CK65" s="431"/>
      <c r="CL65" s="431"/>
      <c r="CM65" s="432"/>
      <c r="CN65" s="417"/>
      <c r="CO65" s="418"/>
      <c r="CP65" s="418"/>
      <c r="CQ65" s="418"/>
      <c r="CR65" s="418"/>
      <c r="CS65" s="418"/>
      <c r="CT65" s="418"/>
      <c r="CU65" s="418"/>
      <c r="CV65" s="418"/>
      <c r="CW65" s="418"/>
      <c r="CX65" s="418"/>
      <c r="CY65" s="418"/>
      <c r="CZ65" s="418"/>
      <c r="DA65" s="419"/>
    </row>
    <row r="66" spans="1:105" s="61" customFormat="1" ht="14.25" customHeight="1">
      <c r="A66" s="423"/>
      <c r="B66" s="424"/>
      <c r="C66" s="424"/>
      <c r="D66" s="424"/>
      <c r="E66" s="424"/>
      <c r="F66" s="424"/>
      <c r="G66" s="424"/>
      <c r="H66" s="425"/>
      <c r="I66" s="64"/>
      <c r="J66" s="426" t="s">
        <v>110</v>
      </c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/>
      <c r="AV66" s="426"/>
      <c r="AW66" s="426"/>
      <c r="AX66" s="426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6"/>
      <c r="BP66" s="426"/>
      <c r="BQ66" s="426"/>
      <c r="BR66" s="426"/>
      <c r="BS66" s="426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  <c r="CI66" s="426"/>
      <c r="CJ66" s="426"/>
      <c r="CK66" s="426"/>
      <c r="CL66" s="426"/>
      <c r="CM66" s="427"/>
      <c r="CN66" s="441">
        <f>CN67+CN68</f>
        <v>25.181959999999997</v>
      </c>
      <c r="CO66" s="429"/>
      <c r="CP66" s="429"/>
      <c r="CQ66" s="429"/>
      <c r="CR66" s="429"/>
      <c r="CS66" s="429"/>
      <c r="CT66" s="429"/>
      <c r="CU66" s="429"/>
      <c r="CV66" s="429"/>
      <c r="CW66" s="429"/>
      <c r="CX66" s="429"/>
      <c r="CY66" s="429"/>
      <c r="CZ66" s="429"/>
      <c r="DA66" s="430"/>
    </row>
    <row r="67" spans="1:105" s="43" customFormat="1" ht="27.75" customHeight="1">
      <c r="A67" s="423"/>
      <c r="B67" s="424"/>
      <c r="C67" s="424"/>
      <c r="D67" s="424"/>
      <c r="E67" s="424"/>
      <c r="F67" s="424"/>
      <c r="G67" s="424"/>
      <c r="H67" s="425"/>
      <c r="I67" s="62"/>
      <c r="J67" s="431" t="s">
        <v>178</v>
      </c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1"/>
      <c r="AW67" s="431"/>
      <c r="AX67" s="431"/>
      <c r="AY67" s="431"/>
      <c r="AZ67" s="431"/>
      <c r="BA67" s="431"/>
      <c r="BB67" s="431"/>
      <c r="BC67" s="431"/>
      <c r="BD67" s="431"/>
      <c r="BE67" s="431"/>
      <c r="BF67" s="431"/>
      <c r="BG67" s="431"/>
      <c r="BH67" s="431"/>
      <c r="BI67" s="431"/>
      <c r="BJ67" s="431"/>
      <c r="BK67" s="431"/>
      <c r="BL67" s="431"/>
      <c r="BM67" s="431"/>
      <c r="BN67" s="431"/>
      <c r="BO67" s="431"/>
      <c r="BP67" s="431"/>
      <c r="BQ67" s="431"/>
      <c r="BR67" s="431"/>
      <c r="BS67" s="431"/>
      <c r="BT67" s="431"/>
      <c r="BU67" s="431"/>
      <c r="BV67" s="431"/>
      <c r="BW67" s="431"/>
      <c r="BX67" s="431"/>
      <c r="BY67" s="431"/>
      <c r="BZ67" s="431"/>
      <c r="CA67" s="431"/>
      <c r="CB67" s="431"/>
      <c r="CC67" s="431"/>
      <c r="CD67" s="431"/>
      <c r="CE67" s="431"/>
      <c r="CF67" s="431"/>
      <c r="CG67" s="431"/>
      <c r="CH67" s="431"/>
      <c r="CI67" s="431"/>
      <c r="CJ67" s="431"/>
      <c r="CK67" s="431"/>
      <c r="CL67" s="431"/>
      <c r="CM67" s="432"/>
      <c r="CN67" s="417"/>
      <c r="CO67" s="418"/>
      <c r="CP67" s="418"/>
      <c r="CQ67" s="418"/>
      <c r="CR67" s="418"/>
      <c r="CS67" s="418"/>
      <c r="CT67" s="418"/>
      <c r="CU67" s="418"/>
      <c r="CV67" s="418"/>
      <c r="CW67" s="418"/>
      <c r="CX67" s="418"/>
      <c r="CY67" s="418"/>
      <c r="CZ67" s="418"/>
      <c r="DA67" s="419"/>
    </row>
    <row r="68" spans="1:105" s="42" customFormat="1" ht="14.25" customHeight="1">
      <c r="A68" s="423"/>
      <c r="B68" s="424"/>
      <c r="C68" s="424"/>
      <c r="D68" s="424"/>
      <c r="E68" s="424"/>
      <c r="F68" s="424"/>
      <c r="G68" s="424"/>
      <c r="H68" s="425"/>
      <c r="I68" s="62"/>
      <c r="J68" s="431" t="s">
        <v>111</v>
      </c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1"/>
      <c r="AO68" s="431"/>
      <c r="AP68" s="431"/>
      <c r="AQ68" s="431"/>
      <c r="AR68" s="431"/>
      <c r="AS68" s="431"/>
      <c r="AT68" s="431"/>
      <c r="AU68" s="431"/>
      <c r="AV68" s="431"/>
      <c r="AW68" s="431"/>
      <c r="AX68" s="431"/>
      <c r="AY68" s="431"/>
      <c r="AZ68" s="431"/>
      <c r="BA68" s="431"/>
      <c r="BB68" s="431"/>
      <c r="BC68" s="431"/>
      <c r="BD68" s="431"/>
      <c r="BE68" s="431"/>
      <c r="BF68" s="431"/>
      <c r="BG68" s="431"/>
      <c r="BH68" s="431"/>
      <c r="BI68" s="431"/>
      <c r="BJ68" s="431"/>
      <c r="BK68" s="431"/>
      <c r="BL68" s="431"/>
      <c r="BM68" s="431"/>
      <c r="BN68" s="431"/>
      <c r="BO68" s="431"/>
      <c r="BP68" s="431"/>
      <c r="BQ68" s="431"/>
      <c r="BR68" s="431"/>
      <c r="BS68" s="431"/>
      <c r="BT68" s="431"/>
      <c r="BU68" s="431"/>
      <c r="BV68" s="431"/>
      <c r="BW68" s="431"/>
      <c r="BX68" s="431"/>
      <c r="BY68" s="431"/>
      <c r="BZ68" s="431"/>
      <c r="CA68" s="431"/>
      <c r="CB68" s="431"/>
      <c r="CC68" s="431"/>
      <c r="CD68" s="431"/>
      <c r="CE68" s="431"/>
      <c r="CF68" s="431"/>
      <c r="CG68" s="431"/>
      <c r="CH68" s="431"/>
      <c r="CI68" s="431"/>
      <c r="CJ68" s="431"/>
      <c r="CK68" s="431"/>
      <c r="CL68" s="431"/>
      <c r="CM68" s="432"/>
      <c r="CN68" s="438">
        <f>CN71+CN86</f>
        <v>25.181959999999997</v>
      </c>
      <c r="CO68" s="439"/>
      <c r="CP68" s="439"/>
      <c r="CQ68" s="439"/>
      <c r="CR68" s="439"/>
      <c r="CS68" s="439"/>
      <c r="CT68" s="439"/>
      <c r="CU68" s="439"/>
      <c r="CV68" s="439"/>
      <c r="CW68" s="439"/>
      <c r="CX68" s="439"/>
      <c r="CY68" s="439"/>
      <c r="CZ68" s="439"/>
      <c r="DA68" s="440"/>
    </row>
    <row r="69" spans="1:105" s="43" customFormat="1" ht="14.25" customHeight="1">
      <c r="A69" s="423"/>
      <c r="B69" s="424"/>
      <c r="C69" s="424"/>
      <c r="D69" s="424"/>
      <c r="E69" s="424"/>
      <c r="F69" s="424"/>
      <c r="G69" s="424"/>
      <c r="H69" s="425"/>
      <c r="I69" s="62"/>
      <c r="J69" s="436" t="s">
        <v>3</v>
      </c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6"/>
      <c r="BM69" s="436"/>
      <c r="BN69" s="436"/>
      <c r="BO69" s="436"/>
      <c r="BP69" s="436"/>
      <c r="BQ69" s="436"/>
      <c r="BR69" s="436"/>
      <c r="BS69" s="436"/>
      <c r="BT69" s="436"/>
      <c r="BU69" s="436"/>
      <c r="BV69" s="436"/>
      <c r="BW69" s="436"/>
      <c r="BX69" s="436"/>
      <c r="BY69" s="436"/>
      <c r="BZ69" s="436"/>
      <c r="CA69" s="436"/>
      <c r="CB69" s="436"/>
      <c r="CC69" s="436"/>
      <c r="CD69" s="436"/>
      <c r="CE69" s="436"/>
      <c r="CF69" s="436"/>
      <c r="CG69" s="436"/>
      <c r="CH69" s="436"/>
      <c r="CI69" s="436"/>
      <c r="CJ69" s="436"/>
      <c r="CK69" s="436"/>
      <c r="CL69" s="436"/>
      <c r="CM69" s="437"/>
      <c r="CN69" s="438"/>
      <c r="CO69" s="439"/>
      <c r="CP69" s="439"/>
      <c r="CQ69" s="439"/>
      <c r="CR69" s="439"/>
      <c r="CS69" s="439"/>
      <c r="CT69" s="439"/>
      <c r="CU69" s="439"/>
      <c r="CV69" s="439"/>
      <c r="CW69" s="439"/>
      <c r="CX69" s="439"/>
      <c r="CY69" s="439"/>
      <c r="CZ69" s="439"/>
      <c r="DA69" s="440"/>
    </row>
    <row r="70" spans="1:105" s="42" customFormat="1" ht="14.25" customHeight="1">
      <c r="A70" s="423"/>
      <c r="B70" s="424"/>
      <c r="C70" s="424"/>
      <c r="D70" s="424"/>
      <c r="E70" s="424"/>
      <c r="F70" s="424"/>
      <c r="G70" s="424"/>
      <c r="H70" s="425"/>
      <c r="I70" s="62"/>
      <c r="J70" s="431" t="s">
        <v>179</v>
      </c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1"/>
      <c r="AN70" s="431"/>
      <c r="AO70" s="431"/>
      <c r="AP70" s="431"/>
      <c r="AQ70" s="431"/>
      <c r="AR70" s="431"/>
      <c r="AS70" s="431"/>
      <c r="AT70" s="431"/>
      <c r="AU70" s="431"/>
      <c r="AV70" s="431"/>
      <c r="AW70" s="431"/>
      <c r="AX70" s="431"/>
      <c r="AY70" s="431"/>
      <c r="AZ70" s="431"/>
      <c r="BA70" s="431"/>
      <c r="BB70" s="431"/>
      <c r="BC70" s="431"/>
      <c r="BD70" s="431"/>
      <c r="BE70" s="431"/>
      <c r="BF70" s="431"/>
      <c r="BG70" s="431"/>
      <c r="BH70" s="431"/>
      <c r="BI70" s="431"/>
      <c r="BJ70" s="431"/>
      <c r="BK70" s="431"/>
      <c r="BL70" s="431"/>
      <c r="BM70" s="431"/>
      <c r="BN70" s="431"/>
      <c r="BO70" s="431"/>
      <c r="BP70" s="431"/>
      <c r="BQ70" s="431"/>
      <c r="BR70" s="431"/>
      <c r="BS70" s="431"/>
      <c r="BT70" s="431"/>
      <c r="BU70" s="431"/>
      <c r="BV70" s="431"/>
      <c r="BW70" s="431"/>
      <c r="BX70" s="431"/>
      <c r="BY70" s="431"/>
      <c r="BZ70" s="431"/>
      <c r="CA70" s="431"/>
      <c r="CB70" s="431"/>
      <c r="CC70" s="431"/>
      <c r="CD70" s="431"/>
      <c r="CE70" s="431"/>
      <c r="CF70" s="431"/>
      <c r="CG70" s="431"/>
      <c r="CH70" s="431"/>
      <c r="CI70" s="431"/>
      <c r="CJ70" s="431"/>
      <c r="CK70" s="431"/>
      <c r="CL70" s="431"/>
      <c r="CM70" s="432"/>
      <c r="CN70" s="438"/>
      <c r="CO70" s="439"/>
      <c r="CP70" s="439"/>
      <c r="CQ70" s="439"/>
      <c r="CR70" s="439"/>
      <c r="CS70" s="439"/>
      <c r="CT70" s="439"/>
      <c r="CU70" s="439"/>
      <c r="CV70" s="439"/>
      <c r="CW70" s="439"/>
      <c r="CX70" s="439"/>
      <c r="CY70" s="439"/>
      <c r="CZ70" s="439"/>
      <c r="DA70" s="440"/>
    </row>
    <row r="71" spans="1:105" s="42" customFormat="1" ht="27.75" customHeight="1">
      <c r="A71" s="423"/>
      <c r="B71" s="424"/>
      <c r="C71" s="424"/>
      <c r="D71" s="424"/>
      <c r="E71" s="424"/>
      <c r="F71" s="424"/>
      <c r="G71" s="424"/>
      <c r="H71" s="425"/>
      <c r="I71" s="63"/>
      <c r="J71" s="431" t="s">
        <v>180</v>
      </c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1"/>
      <c r="AW71" s="431"/>
      <c r="AX71" s="431"/>
      <c r="AY71" s="431"/>
      <c r="AZ71" s="431"/>
      <c r="BA71" s="431"/>
      <c r="BB71" s="431"/>
      <c r="BC71" s="431"/>
      <c r="BD71" s="431"/>
      <c r="BE71" s="431"/>
      <c r="BF71" s="431"/>
      <c r="BG71" s="431"/>
      <c r="BH71" s="431"/>
      <c r="BI71" s="431"/>
      <c r="BJ71" s="431"/>
      <c r="BK71" s="431"/>
      <c r="BL71" s="431"/>
      <c r="BM71" s="431"/>
      <c r="BN71" s="431"/>
      <c r="BO71" s="431"/>
      <c r="BP71" s="431"/>
      <c r="BQ71" s="431"/>
      <c r="BR71" s="431"/>
      <c r="BS71" s="431"/>
      <c r="BT71" s="431"/>
      <c r="BU71" s="431"/>
      <c r="BV71" s="431"/>
      <c r="BW71" s="431"/>
      <c r="BX71" s="431"/>
      <c r="BY71" s="431"/>
      <c r="BZ71" s="431"/>
      <c r="CA71" s="431"/>
      <c r="CB71" s="431"/>
      <c r="CC71" s="431"/>
      <c r="CD71" s="431"/>
      <c r="CE71" s="431"/>
      <c r="CF71" s="431"/>
      <c r="CG71" s="431"/>
      <c r="CH71" s="431"/>
      <c r="CI71" s="431"/>
      <c r="CJ71" s="431"/>
      <c r="CK71" s="431"/>
      <c r="CL71" s="431"/>
      <c r="CM71" s="432"/>
      <c r="CN71" s="438">
        <f>CN73+CN74+CN75+CN76+CN77+CN78+CN79+CN80+CN81+CN82+CN83+CN84+CN85</f>
        <v>24.833299999999998</v>
      </c>
      <c r="CO71" s="439"/>
      <c r="CP71" s="439"/>
      <c r="CQ71" s="439"/>
      <c r="CR71" s="439"/>
      <c r="CS71" s="439"/>
      <c r="CT71" s="439"/>
      <c r="CU71" s="439"/>
      <c r="CV71" s="439"/>
      <c r="CW71" s="439"/>
      <c r="CX71" s="439"/>
      <c r="CY71" s="439"/>
      <c r="CZ71" s="439"/>
      <c r="DA71" s="440"/>
    </row>
    <row r="72" spans="1:105" s="43" customFormat="1" ht="14.25" customHeight="1">
      <c r="A72" s="423"/>
      <c r="B72" s="424"/>
      <c r="C72" s="424"/>
      <c r="D72" s="424"/>
      <c r="E72" s="424"/>
      <c r="F72" s="424"/>
      <c r="G72" s="424"/>
      <c r="H72" s="425"/>
      <c r="I72" s="62"/>
      <c r="J72" s="436" t="s">
        <v>3</v>
      </c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36"/>
      <c r="CB72" s="436"/>
      <c r="CC72" s="436"/>
      <c r="CD72" s="436"/>
      <c r="CE72" s="436"/>
      <c r="CF72" s="436"/>
      <c r="CG72" s="436"/>
      <c r="CH72" s="436"/>
      <c r="CI72" s="436"/>
      <c r="CJ72" s="436"/>
      <c r="CK72" s="436"/>
      <c r="CL72" s="436"/>
      <c r="CM72" s="437"/>
      <c r="CN72" s="417"/>
      <c r="CO72" s="418"/>
      <c r="CP72" s="418"/>
      <c r="CQ72" s="418"/>
      <c r="CR72" s="418"/>
      <c r="CS72" s="418"/>
      <c r="CT72" s="418"/>
      <c r="CU72" s="418"/>
      <c r="CV72" s="418"/>
      <c r="CW72" s="418"/>
      <c r="CX72" s="418"/>
      <c r="CY72" s="418"/>
      <c r="CZ72" s="418"/>
      <c r="DA72" s="419"/>
    </row>
    <row r="73" spans="1:105" s="42" customFormat="1" ht="14.25" customHeight="1">
      <c r="A73" s="423"/>
      <c r="B73" s="424"/>
      <c r="C73" s="424"/>
      <c r="D73" s="424"/>
      <c r="E73" s="424"/>
      <c r="F73" s="424"/>
      <c r="G73" s="424"/>
      <c r="H73" s="425"/>
      <c r="I73" s="62"/>
      <c r="J73" s="431" t="s">
        <v>181</v>
      </c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431"/>
      <c r="AU73" s="431"/>
      <c r="AV73" s="431"/>
      <c r="AW73" s="431"/>
      <c r="AX73" s="431"/>
      <c r="AY73" s="431"/>
      <c r="AZ73" s="431"/>
      <c r="BA73" s="431"/>
      <c r="BB73" s="431"/>
      <c r="BC73" s="431"/>
      <c r="BD73" s="431"/>
      <c r="BE73" s="431"/>
      <c r="BF73" s="431"/>
      <c r="BG73" s="431"/>
      <c r="BH73" s="431"/>
      <c r="BI73" s="431"/>
      <c r="BJ73" s="431"/>
      <c r="BK73" s="431"/>
      <c r="BL73" s="431"/>
      <c r="BM73" s="431"/>
      <c r="BN73" s="431"/>
      <c r="BO73" s="431"/>
      <c r="BP73" s="431"/>
      <c r="BQ73" s="431"/>
      <c r="BR73" s="431"/>
      <c r="BS73" s="431"/>
      <c r="BT73" s="431"/>
      <c r="BU73" s="431"/>
      <c r="BV73" s="431"/>
      <c r="BW73" s="431"/>
      <c r="BX73" s="431"/>
      <c r="BY73" s="431"/>
      <c r="BZ73" s="431"/>
      <c r="CA73" s="431"/>
      <c r="CB73" s="431"/>
      <c r="CC73" s="431"/>
      <c r="CD73" s="431"/>
      <c r="CE73" s="431"/>
      <c r="CF73" s="431"/>
      <c r="CG73" s="431"/>
      <c r="CH73" s="431"/>
      <c r="CI73" s="431"/>
      <c r="CJ73" s="431"/>
      <c r="CK73" s="431"/>
      <c r="CL73" s="431"/>
      <c r="CM73" s="432"/>
      <c r="CN73" s="417"/>
      <c r="CO73" s="418"/>
      <c r="CP73" s="418"/>
      <c r="CQ73" s="418"/>
      <c r="CR73" s="418"/>
      <c r="CS73" s="418"/>
      <c r="CT73" s="418"/>
      <c r="CU73" s="418"/>
      <c r="CV73" s="418"/>
      <c r="CW73" s="418"/>
      <c r="CX73" s="418"/>
      <c r="CY73" s="418"/>
      <c r="CZ73" s="418"/>
      <c r="DA73" s="419"/>
    </row>
    <row r="74" spans="1:105" s="42" customFormat="1" ht="14.25" customHeight="1">
      <c r="A74" s="423"/>
      <c r="B74" s="424"/>
      <c r="C74" s="424"/>
      <c r="D74" s="424"/>
      <c r="E74" s="424"/>
      <c r="F74" s="424"/>
      <c r="G74" s="424"/>
      <c r="H74" s="425"/>
      <c r="I74" s="63"/>
      <c r="J74" s="431" t="s">
        <v>182</v>
      </c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  <c r="AF74" s="431"/>
      <c r="AG74" s="431"/>
      <c r="AH74" s="431"/>
      <c r="AI74" s="431"/>
      <c r="AJ74" s="431"/>
      <c r="AK74" s="431"/>
      <c r="AL74" s="431"/>
      <c r="AM74" s="431"/>
      <c r="AN74" s="431"/>
      <c r="AO74" s="431"/>
      <c r="AP74" s="431"/>
      <c r="AQ74" s="431"/>
      <c r="AR74" s="431"/>
      <c r="AS74" s="431"/>
      <c r="AT74" s="431"/>
      <c r="AU74" s="431"/>
      <c r="AV74" s="431"/>
      <c r="AW74" s="431"/>
      <c r="AX74" s="431"/>
      <c r="AY74" s="431"/>
      <c r="AZ74" s="431"/>
      <c r="BA74" s="431"/>
      <c r="BB74" s="431"/>
      <c r="BC74" s="431"/>
      <c r="BD74" s="431"/>
      <c r="BE74" s="431"/>
      <c r="BF74" s="431"/>
      <c r="BG74" s="431"/>
      <c r="BH74" s="431"/>
      <c r="BI74" s="431"/>
      <c r="BJ74" s="431"/>
      <c r="BK74" s="431"/>
      <c r="BL74" s="431"/>
      <c r="BM74" s="431"/>
      <c r="BN74" s="431"/>
      <c r="BO74" s="431"/>
      <c r="BP74" s="431"/>
      <c r="BQ74" s="431"/>
      <c r="BR74" s="431"/>
      <c r="BS74" s="431"/>
      <c r="BT74" s="431"/>
      <c r="BU74" s="431"/>
      <c r="BV74" s="431"/>
      <c r="BW74" s="431"/>
      <c r="BX74" s="431"/>
      <c r="BY74" s="431"/>
      <c r="BZ74" s="431"/>
      <c r="CA74" s="431"/>
      <c r="CB74" s="431"/>
      <c r="CC74" s="431"/>
      <c r="CD74" s="431"/>
      <c r="CE74" s="431"/>
      <c r="CF74" s="431"/>
      <c r="CG74" s="431"/>
      <c r="CH74" s="431"/>
      <c r="CI74" s="431"/>
      <c r="CJ74" s="431"/>
      <c r="CK74" s="431"/>
      <c r="CL74" s="431"/>
      <c r="CM74" s="432"/>
      <c r="CN74" s="417"/>
      <c r="CO74" s="418"/>
      <c r="CP74" s="418"/>
      <c r="CQ74" s="418"/>
      <c r="CR74" s="418"/>
      <c r="CS74" s="418"/>
      <c r="CT74" s="418"/>
      <c r="CU74" s="418"/>
      <c r="CV74" s="418"/>
      <c r="CW74" s="418"/>
      <c r="CX74" s="418"/>
      <c r="CY74" s="418"/>
      <c r="CZ74" s="418"/>
      <c r="DA74" s="419"/>
    </row>
    <row r="75" spans="1:105" s="42" customFormat="1" ht="14.25" customHeight="1">
      <c r="A75" s="423"/>
      <c r="B75" s="424"/>
      <c r="C75" s="424"/>
      <c r="D75" s="424"/>
      <c r="E75" s="424"/>
      <c r="F75" s="424"/>
      <c r="G75" s="424"/>
      <c r="H75" s="425"/>
      <c r="I75" s="63"/>
      <c r="J75" s="431" t="s">
        <v>183</v>
      </c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431"/>
      <c r="AM75" s="431"/>
      <c r="AN75" s="431"/>
      <c r="AO75" s="431"/>
      <c r="AP75" s="431"/>
      <c r="AQ75" s="431"/>
      <c r="AR75" s="431"/>
      <c r="AS75" s="431"/>
      <c r="AT75" s="431"/>
      <c r="AU75" s="431"/>
      <c r="AV75" s="431"/>
      <c r="AW75" s="431"/>
      <c r="AX75" s="431"/>
      <c r="AY75" s="431"/>
      <c r="AZ75" s="431"/>
      <c r="BA75" s="431"/>
      <c r="BB75" s="431"/>
      <c r="BC75" s="431"/>
      <c r="BD75" s="431"/>
      <c r="BE75" s="431"/>
      <c r="BF75" s="431"/>
      <c r="BG75" s="431"/>
      <c r="BH75" s="431"/>
      <c r="BI75" s="431"/>
      <c r="BJ75" s="431"/>
      <c r="BK75" s="431"/>
      <c r="BL75" s="431"/>
      <c r="BM75" s="431"/>
      <c r="BN75" s="431"/>
      <c r="BO75" s="431"/>
      <c r="BP75" s="431"/>
      <c r="BQ75" s="431"/>
      <c r="BR75" s="431"/>
      <c r="BS75" s="431"/>
      <c r="BT75" s="431"/>
      <c r="BU75" s="431"/>
      <c r="BV75" s="431"/>
      <c r="BW75" s="431"/>
      <c r="BX75" s="431"/>
      <c r="BY75" s="431"/>
      <c r="BZ75" s="431"/>
      <c r="CA75" s="431"/>
      <c r="CB75" s="431"/>
      <c r="CC75" s="431"/>
      <c r="CD75" s="431"/>
      <c r="CE75" s="431"/>
      <c r="CF75" s="431"/>
      <c r="CG75" s="431"/>
      <c r="CH75" s="431"/>
      <c r="CI75" s="431"/>
      <c r="CJ75" s="431"/>
      <c r="CK75" s="431"/>
      <c r="CL75" s="431"/>
      <c r="CM75" s="432"/>
      <c r="CN75" s="417"/>
      <c r="CO75" s="418"/>
      <c r="CP75" s="418"/>
      <c r="CQ75" s="418"/>
      <c r="CR75" s="418"/>
      <c r="CS75" s="418"/>
      <c r="CT75" s="418"/>
      <c r="CU75" s="418"/>
      <c r="CV75" s="418"/>
      <c r="CW75" s="418"/>
      <c r="CX75" s="418"/>
      <c r="CY75" s="418"/>
      <c r="CZ75" s="418"/>
      <c r="DA75" s="419"/>
    </row>
    <row r="76" spans="1:105" s="42" customFormat="1" ht="14.25" customHeight="1">
      <c r="A76" s="423"/>
      <c r="B76" s="424"/>
      <c r="C76" s="424"/>
      <c r="D76" s="424"/>
      <c r="E76" s="424"/>
      <c r="F76" s="424"/>
      <c r="G76" s="424"/>
      <c r="H76" s="425"/>
      <c r="I76" s="63"/>
      <c r="J76" s="431" t="s">
        <v>184</v>
      </c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431"/>
      <c r="AE76" s="431"/>
      <c r="AF76" s="431"/>
      <c r="AG76" s="431"/>
      <c r="AH76" s="431"/>
      <c r="AI76" s="431"/>
      <c r="AJ76" s="431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  <c r="AU76" s="431"/>
      <c r="AV76" s="431"/>
      <c r="AW76" s="431"/>
      <c r="AX76" s="431"/>
      <c r="AY76" s="431"/>
      <c r="AZ76" s="431"/>
      <c r="BA76" s="431"/>
      <c r="BB76" s="431"/>
      <c r="BC76" s="431"/>
      <c r="BD76" s="431"/>
      <c r="BE76" s="431"/>
      <c r="BF76" s="431"/>
      <c r="BG76" s="431"/>
      <c r="BH76" s="431"/>
      <c r="BI76" s="431"/>
      <c r="BJ76" s="431"/>
      <c r="BK76" s="431"/>
      <c r="BL76" s="431"/>
      <c r="BM76" s="431"/>
      <c r="BN76" s="431"/>
      <c r="BO76" s="431"/>
      <c r="BP76" s="431"/>
      <c r="BQ76" s="431"/>
      <c r="BR76" s="431"/>
      <c r="BS76" s="431"/>
      <c r="BT76" s="431"/>
      <c r="BU76" s="431"/>
      <c r="BV76" s="431"/>
      <c r="BW76" s="431"/>
      <c r="BX76" s="431"/>
      <c r="BY76" s="431"/>
      <c r="BZ76" s="431"/>
      <c r="CA76" s="431"/>
      <c r="CB76" s="431"/>
      <c r="CC76" s="431"/>
      <c r="CD76" s="431"/>
      <c r="CE76" s="431"/>
      <c r="CF76" s="431"/>
      <c r="CG76" s="431"/>
      <c r="CH76" s="431"/>
      <c r="CI76" s="431"/>
      <c r="CJ76" s="431"/>
      <c r="CK76" s="431"/>
      <c r="CL76" s="431"/>
      <c r="CM76" s="432"/>
      <c r="CN76" s="417">
        <v>17.59942</v>
      </c>
      <c r="CO76" s="418"/>
      <c r="CP76" s="418"/>
      <c r="CQ76" s="418"/>
      <c r="CR76" s="418"/>
      <c r="CS76" s="418"/>
      <c r="CT76" s="418"/>
      <c r="CU76" s="418"/>
      <c r="CV76" s="418"/>
      <c r="CW76" s="418"/>
      <c r="CX76" s="418"/>
      <c r="CY76" s="418"/>
      <c r="CZ76" s="418"/>
      <c r="DA76" s="419"/>
    </row>
    <row r="77" spans="1:105" s="42" customFormat="1" ht="14.25" customHeight="1">
      <c r="A77" s="423"/>
      <c r="B77" s="424"/>
      <c r="C77" s="424"/>
      <c r="D77" s="424"/>
      <c r="E77" s="424"/>
      <c r="F77" s="424"/>
      <c r="G77" s="424"/>
      <c r="H77" s="425"/>
      <c r="I77" s="63"/>
      <c r="J77" s="431" t="s">
        <v>185</v>
      </c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1"/>
      <c r="BM77" s="431"/>
      <c r="BN77" s="431"/>
      <c r="BO77" s="431"/>
      <c r="BP77" s="431"/>
      <c r="BQ77" s="431"/>
      <c r="BR77" s="431"/>
      <c r="BS77" s="431"/>
      <c r="BT77" s="431"/>
      <c r="BU77" s="431"/>
      <c r="BV77" s="431"/>
      <c r="BW77" s="431"/>
      <c r="BX77" s="431"/>
      <c r="BY77" s="431"/>
      <c r="BZ77" s="431"/>
      <c r="CA77" s="431"/>
      <c r="CB77" s="431"/>
      <c r="CC77" s="431"/>
      <c r="CD77" s="431"/>
      <c r="CE77" s="431"/>
      <c r="CF77" s="431"/>
      <c r="CG77" s="431"/>
      <c r="CH77" s="431"/>
      <c r="CI77" s="431"/>
      <c r="CJ77" s="431"/>
      <c r="CK77" s="431"/>
      <c r="CL77" s="431"/>
      <c r="CM77" s="432"/>
      <c r="CN77" s="417">
        <v>3</v>
      </c>
      <c r="CO77" s="418"/>
      <c r="CP77" s="418"/>
      <c r="CQ77" s="418"/>
      <c r="CR77" s="418"/>
      <c r="CS77" s="418"/>
      <c r="CT77" s="418"/>
      <c r="CU77" s="418"/>
      <c r="CV77" s="418"/>
      <c r="CW77" s="418"/>
      <c r="CX77" s="418"/>
      <c r="CY77" s="418"/>
      <c r="CZ77" s="418"/>
      <c r="DA77" s="419"/>
    </row>
    <row r="78" spans="1:105" s="42" customFormat="1" ht="14.25" customHeight="1">
      <c r="A78" s="423"/>
      <c r="B78" s="424"/>
      <c r="C78" s="424"/>
      <c r="D78" s="424"/>
      <c r="E78" s="424"/>
      <c r="F78" s="424"/>
      <c r="G78" s="424"/>
      <c r="H78" s="425"/>
      <c r="I78" s="63"/>
      <c r="J78" s="431" t="s">
        <v>186</v>
      </c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1"/>
      <c r="AB78" s="431"/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431"/>
      <c r="AN78" s="431"/>
      <c r="AO78" s="431"/>
      <c r="AP78" s="431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  <c r="BA78" s="431"/>
      <c r="BB78" s="431"/>
      <c r="BC78" s="431"/>
      <c r="BD78" s="431"/>
      <c r="BE78" s="431"/>
      <c r="BF78" s="431"/>
      <c r="BG78" s="431"/>
      <c r="BH78" s="431"/>
      <c r="BI78" s="431"/>
      <c r="BJ78" s="431"/>
      <c r="BK78" s="431"/>
      <c r="BL78" s="431"/>
      <c r="BM78" s="431"/>
      <c r="BN78" s="431"/>
      <c r="BO78" s="431"/>
      <c r="BP78" s="431"/>
      <c r="BQ78" s="431"/>
      <c r="BR78" s="431"/>
      <c r="BS78" s="431"/>
      <c r="BT78" s="431"/>
      <c r="BU78" s="431"/>
      <c r="BV78" s="431"/>
      <c r="BW78" s="431"/>
      <c r="BX78" s="431"/>
      <c r="BY78" s="431"/>
      <c r="BZ78" s="431"/>
      <c r="CA78" s="431"/>
      <c r="CB78" s="431"/>
      <c r="CC78" s="431"/>
      <c r="CD78" s="431"/>
      <c r="CE78" s="431"/>
      <c r="CF78" s="431"/>
      <c r="CG78" s="431"/>
      <c r="CH78" s="431"/>
      <c r="CI78" s="431"/>
      <c r="CJ78" s="431"/>
      <c r="CK78" s="431"/>
      <c r="CL78" s="431"/>
      <c r="CM78" s="432"/>
      <c r="CN78" s="417">
        <v>2</v>
      </c>
      <c r="CO78" s="418"/>
      <c r="CP78" s="418"/>
      <c r="CQ78" s="418"/>
      <c r="CR78" s="418"/>
      <c r="CS78" s="418"/>
      <c r="CT78" s="418"/>
      <c r="CU78" s="418"/>
      <c r="CV78" s="418"/>
      <c r="CW78" s="418"/>
      <c r="CX78" s="418"/>
      <c r="CY78" s="418"/>
      <c r="CZ78" s="418"/>
      <c r="DA78" s="419"/>
    </row>
    <row r="79" spans="1:105" s="42" customFormat="1" ht="14.25" customHeight="1">
      <c r="A79" s="423"/>
      <c r="B79" s="424"/>
      <c r="C79" s="424"/>
      <c r="D79" s="424"/>
      <c r="E79" s="424"/>
      <c r="F79" s="424"/>
      <c r="G79" s="424"/>
      <c r="H79" s="425"/>
      <c r="I79" s="63"/>
      <c r="J79" s="431" t="s">
        <v>187</v>
      </c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431"/>
      <c r="BA79" s="431"/>
      <c r="BB79" s="431"/>
      <c r="BC79" s="431"/>
      <c r="BD79" s="431"/>
      <c r="BE79" s="431"/>
      <c r="BF79" s="431"/>
      <c r="BG79" s="431"/>
      <c r="BH79" s="431"/>
      <c r="BI79" s="431"/>
      <c r="BJ79" s="431"/>
      <c r="BK79" s="431"/>
      <c r="BL79" s="431"/>
      <c r="BM79" s="431"/>
      <c r="BN79" s="431"/>
      <c r="BO79" s="431"/>
      <c r="BP79" s="431"/>
      <c r="BQ79" s="431"/>
      <c r="BR79" s="431"/>
      <c r="BS79" s="431"/>
      <c r="BT79" s="431"/>
      <c r="BU79" s="431"/>
      <c r="BV79" s="431"/>
      <c r="BW79" s="431"/>
      <c r="BX79" s="431"/>
      <c r="BY79" s="431"/>
      <c r="BZ79" s="431"/>
      <c r="CA79" s="431"/>
      <c r="CB79" s="431"/>
      <c r="CC79" s="431"/>
      <c r="CD79" s="431"/>
      <c r="CE79" s="431"/>
      <c r="CF79" s="431"/>
      <c r="CG79" s="431"/>
      <c r="CH79" s="431"/>
      <c r="CI79" s="431"/>
      <c r="CJ79" s="431"/>
      <c r="CK79" s="431"/>
      <c r="CL79" s="431"/>
      <c r="CM79" s="432"/>
      <c r="CN79" s="417"/>
      <c r="CO79" s="418"/>
      <c r="CP79" s="418"/>
      <c r="CQ79" s="418"/>
      <c r="CR79" s="418"/>
      <c r="CS79" s="418"/>
      <c r="CT79" s="418"/>
      <c r="CU79" s="418"/>
      <c r="CV79" s="418"/>
      <c r="CW79" s="418"/>
      <c r="CX79" s="418"/>
      <c r="CY79" s="418"/>
      <c r="CZ79" s="418"/>
      <c r="DA79" s="419"/>
    </row>
    <row r="80" spans="1:105" s="42" customFormat="1" ht="14.25" customHeight="1">
      <c r="A80" s="423"/>
      <c r="B80" s="424"/>
      <c r="C80" s="424"/>
      <c r="D80" s="424"/>
      <c r="E80" s="424"/>
      <c r="F80" s="424"/>
      <c r="G80" s="424"/>
      <c r="H80" s="425"/>
      <c r="I80" s="63"/>
      <c r="J80" s="431" t="s">
        <v>188</v>
      </c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31"/>
      <c r="AD80" s="431"/>
      <c r="AE80" s="431"/>
      <c r="AF80" s="431"/>
      <c r="AG80" s="431"/>
      <c r="AH80" s="431"/>
      <c r="AI80" s="431"/>
      <c r="AJ80" s="431"/>
      <c r="AK80" s="431"/>
      <c r="AL80" s="431"/>
      <c r="AM80" s="431"/>
      <c r="AN80" s="431"/>
      <c r="AO80" s="431"/>
      <c r="AP80" s="431"/>
      <c r="AQ80" s="431"/>
      <c r="AR80" s="431"/>
      <c r="AS80" s="431"/>
      <c r="AT80" s="431"/>
      <c r="AU80" s="431"/>
      <c r="AV80" s="431"/>
      <c r="AW80" s="431"/>
      <c r="AX80" s="431"/>
      <c r="AY80" s="431"/>
      <c r="AZ80" s="431"/>
      <c r="BA80" s="431"/>
      <c r="BB80" s="431"/>
      <c r="BC80" s="431"/>
      <c r="BD80" s="431"/>
      <c r="BE80" s="431"/>
      <c r="BF80" s="431"/>
      <c r="BG80" s="431"/>
      <c r="BH80" s="431"/>
      <c r="BI80" s="431"/>
      <c r="BJ80" s="431"/>
      <c r="BK80" s="431"/>
      <c r="BL80" s="431"/>
      <c r="BM80" s="431"/>
      <c r="BN80" s="431"/>
      <c r="BO80" s="431"/>
      <c r="BP80" s="431"/>
      <c r="BQ80" s="431"/>
      <c r="BR80" s="431"/>
      <c r="BS80" s="431"/>
      <c r="BT80" s="431"/>
      <c r="BU80" s="431"/>
      <c r="BV80" s="431"/>
      <c r="BW80" s="431"/>
      <c r="BX80" s="431"/>
      <c r="BY80" s="431"/>
      <c r="BZ80" s="431"/>
      <c r="CA80" s="431"/>
      <c r="CB80" s="431"/>
      <c r="CC80" s="431"/>
      <c r="CD80" s="431"/>
      <c r="CE80" s="431"/>
      <c r="CF80" s="431"/>
      <c r="CG80" s="431"/>
      <c r="CH80" s="431"/>
      <c r="CI80" s="431"/>
      <c r="CJ80" s="431"/>
      <c r="CK80" s="431"/>
      <c r="CL80" s="431"/>
      <c r="CM80" s="432"/>
      <c r="CN80" s="417"/>
      <c r="CO80" s="418"/>
      <c r="CP80" s="418"/>
      <c r="CQ80" s="418"/>
      <c r="CR80" s="418"/>
      <c r="CS80" s="418"/>
      <c r="CT80" s="418"/>
      <c r="CU80" s="418"/>
      <c r="CV80" s="418"/>
      <c r="CW80" s="418"/>
      <c r="CX80" s="418"/>
      <c r="CY80" s="418"/>
      <c r="CZ80" s="418"/>
      <c r="DA80" s="419"/>
    </row>
    <row r="81" spans="1:105" s="42" customFormat="1" ht="14.25" customHeight="1">
      <c r="A81" s="423"/>
      <c r="B81" s="424"/>
      <c r="C81" s="424"/>
      <c r="D81" s="424"/>
      <c r="E81" s="424"/>
      <c r="F81" s="424"/>
      <c r="G81" s="424"/>
      <c r="H81" s="425"/>
      <c r="I81" s="63"/>
      <c r="J81" s="431" t="s">
        <v>189</v>
      </c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431"/>
      <c r="AM81" s="431"/>
      <c r="AN81" s="431"/>
      <c r="AO81" s="431"/>
      <c r="AP81" s="431"/>
      <c r="AQ81" s="431"/>
      <c r="AR81" s="431"/>
      <c r="AS81" s="431"/>
      <c r="AT81" s="431"/>
      <c r="AU81" s="431"/>
      <c r="AV81" s="431"/>
      <c r="AW81" s="431"/>
      <c r="AX81" s="431"/>
      <c r="AY81" s="431"/>
      <c r="AZ81" s="431"/>
      <c r="BA81" s="431"/>
      <c r="BB81" s="431"/>
      <c r="BC81" s="431"/>
      <c r="BD81" s="431"/>
      <c r="BE81" s="431"/>
      <c r="BF81" s="431"/>
      <c r="BG81" s="431"/>
      <c r="BH81" s="431"/>
      <c r="BI81" s="431"/>
      <c r="BJ81" s="431"/>
      <c r="BK81" s="431"/>
      <c r="BL81" s="431"/>
      <c r="BM81" s="431"/>
      <c r="BN81" s="431"/>
      <c r="BO81" s="431"/>
      <c r="BP81" s="431"/>
      <c r="BQ81" s="431"/>
      <c r="BR81" s="431"/>
      <c r="BS81" s="431"/>
      <c r="BT81" s="431"/>
      <c r="BU81" s="431"/>
      <c r="BV81" s="431"/>
      <c r="BW81" s="431"/>
      <c r="BX81" s="431"/>
      <c r="BY81" s="431"/>
      <c r="BZ81" s="431"/>
      <c r="CA81" s="431"/>
      <c r="CB81" s="431"/>
      <c r="CC81" s="431"/>
      <c r="CD81" s="431"/>
      <c r="CE81" s="431"/>
      <c r="CF81" s="431"/>
      <c r="CG81" s="431"/>
      <c r="CH81" s="431"/>
      <c r="CI81" s="431"/>
      <c r="CJ81" s="431"/>
      <c r="CK81" s="431"/>
      <c r="CL81" s="431"/>
      <c r="CM81" s="432"/>
      <c r="CN81" s="417"/>
      <c r="CO81" s="418"/>
      <c r="CP81" s="418"/>
      <c r="CQ81" s="418"/>
      <c r="CR81" s="418"/>
      <c r="CS81" s="418"/>
      <c r="CT81" s="418"/>
      <c r="CU81" s="418"/>
      <c r="CV81" s="418"/>
      <c r="CW81" s="418"/>
      <c r="CX81" s="418"/>
      <c r="CY81" s="418"/>
      <c r="CZ81" s="418"/>
      <c r="DA81" s="419"/>
    </row>
    <row r="82" spans="1:105" s="42" customFormat="1" ht="14.25" customHeight="1">
      <c r="A82" s="423"/>
      <c r="B82" s="424"/>
      <c r="C82" s="424"/>
      <c r="D82" s="424"/>
      <c r="E82" s="424"/>
      <c r="F82" s="424"/>
      <c r="G82" s="424"/>
      <c r="H82" s="425"/>
      <c r="I82" s="63"/>
      <c r="J82" s="431" t="s">
        <v>190</v>
      </c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1"/>
      <c r="AC82" s="431"/>
      <c r="AD82" s="431"/>
      <c r="AE82" s="431"/>
      <c r="AF82" s="431"/>
      <c r="AG82" s="431"/>
      <c r="AH82" s="431"/>
      <c r="AI82" s="431"/>
      <c r="AJ82" s="431"/>
      <c r="AK82" s="431"/>
      <c r="AL82" s="431"/>
      <c r="AM82" s="431"/>
      <c r="AN82" s="431"/>
      <c r="AO82" s="431"/>
      <c r="AP82" s="431"/>
      <c r="AQ82" s="431"/>
      <c r="AR82" s="431"/>
      <c r="AS82" s="431"/>
      <c r="AT82" s="431"/>
      <c r="AU82" s="431"/>
      <c r="AV82" s="431"/>
      <c r="AW82" s="431"/>
      <c r="AX82" s="431"/>
      <c r="AY82" s="431"/>
      <c r="AZ82" s="431"/>
      <c r="BA82" s="431"/>
      <c r="BB82" s="431"/>
      <c r="BC82" s="431"/>
      <c r="BD82" s="431"/>
      <c r="BE82" s="431"/>
      <c r="BF82" s="431"/>
      <c r="BG82" s="431"/>
      <c r="BH82" s="431"/>
      <c r="BI82" s="431"/>
      <c r="BJ82" s="431"/>
      <c r="BK82" s="431"/>
      <c r="BL82" s="431"/>
      <c r="BM82" s="431"/>
      <c r="BN82" s="431"/>
      <c r="BO82" s="431"/>
      <c r="BP82" s="431"/>
      <c r="BQ82" s="431"/>
      <c r="BR82" s="431"/>
      <c r="BS82" s="431"/>
      <c r="BT82" s="431"/>
      <c r="BU82" s="431"/>
      <c r="BV82" s="431"/>
      <c r="BW82" s="431"/>
      <c r="BX82" s="431"/>
      <c r="BY82" s="431"/>
      <c r="BZ82" s="431"/>
      <c r="CA82" s="431"/>
      <c r="CB82" s="431"/>
      <c r="CC82" s="431"/>
      <c r="CD82" s="431"/>
      <c r="CE82" s="431"/>
      <c r="CF82" s="431"/>
      <c r="CG82" s="431"/>
      <c r="CH82" s="431"/>
      <c r="CI82" s="431"/>
      <c r="CJ82" s="431"/>
      <c r="CK82" s="431"/>
      <c r="CL82" s="431"/>
      <c r="CM82" s="432"/>
      <c r="CN82" s="417">
        <v>0.77265</v>
      </c>
      <c r="CO82" s="418"/>
      <c r="CP82" s="418"/>
      <c r="CQ82" s="418"/>
      <c r="CR82" s="418"/>
      <c r="CS82" s="418"/>
      <c r="CT82" s="418"/>
      <c r="CU82" s="418"/>
      <c r="CV82" s="418"/>
      <c r="CW82" s="418"/>
      <c r="CX82" s="418"/>
      <c r="CY82" s="418"/>
      <c r="CZ82" s="418"/>
      <c r="DA82" s="419"/>
    </row>
    <row r="83" spans="1:105" s="42" customFormat="1" ht="14.25" customHeight="1">
      <c r="A83" s="423"/>
      <c r="B83" s="424"/>
      <c r="C83" s="424"/>
      <c r="D83" s="424"/>
      <c r="E83" s="424"/>
      <c r="F83" s="424"/>
      <c r="G83" s="424"/>
      <c r="H83" s="425"/>
      <c r="I83" s="63"/>
      <c r="J83" s="431" t="s">
        <v>191</v>
      </c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  <c r="AU83" s="431"/>
      <c r="AV83" s="431"/>
      <c r="AW83" s="431"/>
      <c r="AX83" s="431"/>
      <c r="AY83" s="431"/>
      <c r="AZ83" s="431"/>
      <c r="BA83" s="431"/>
      <c r="BB83" s="431"/>
      <c r="BC83" s="431"/>
      <c r="BD83" s="431"/>
      <c r="BE83" s="431"/>
      <c r="BF83" s="431"/>
      <c r="BG83" s="431"/>
      <c r="BH83" s="431"/>
      <c r="BI83" s="431"/>
      <c r="BJ83" s="431"/>
      <c r="BK83" s="431"/>
      <c r="BL83" s="431"/>
      <c r="BM83" s="431"/>
      <c r="BN83" s="431"/>
      <c r="BO83" s="431"/>
      <c r="BP83" s="431"/>
      <c r="BQ83" s="431"/>
      <c r="BR83" s="431"/>
      <c r="BS83" s="431"/>
      <c r="BT83" s="431"/>
      <c r="BU83" s="431"/>
      <c r="BV83" s="431"/>
      <c r="BW83" s="431"/>
      <c r="BX83" s="431"/>
      <c r="BY83" s="431"/>
      <c r="BZ83" s="431"/>
      <c r="CA83" s="431"/>
      <c r="CB83" s="431"/>
      <c r="CC83" s="431"/>
      <c r="CD83" s="431"/>
      <c r="CE83" s="431"/>
      <c r="CF83" s="431"/>
      <c r="CG83" s="431"/>
      <c r="CH83" s="431"/>
      <c r="CI83" s="431"/>
      <c r="CJ83" s="431"/>
      <c r="CK83" s="431"/>
      <c r="CL83" s="431"/>
      <c r="CM83" s="432"/>
      <c r="CN83" s="417"/>
      <c r="CO83" s="418"/>
      <c r="CP83" s="418"/>
      <c r="CQ83" s="418"/>
      <c r="CR83" s="418"/>
      <c r="CS83" s="418"/>
      <c r="CT83" s="418"/>
      <c r="CU83" s="418"/>
      <c r="CV83" s="418"/>
      <c r="CW83" s="418"/>
      <c r="CX83" s="418"/>
      <c r="CY83" s="418"/>
      <c r="CZ83" s="418"/>
      <c r="DA83" s="419"/>
    </row>
    <row r="84" spans="1:105" s="42" customFormat="1" ht="14.25" customHeight="1">
      <c r="A84" s="423"/>
      <c r="B84" s="424"/>
      <c r="C84" s="424"/>
      <c r="D84" s="424"/>
      <c r="E84" s="424"/>
      <c r="F84" s="424"/>
      <c r="G84" s="424"/>
      <c r="H84" s="425"/>
      <c r="I84" s="63"/>
      <c r="J84" s="431" t="s">
        <v>192</v>
      </c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  <c r="AE84" s="431"/>
      <c r="AF84" s="431"/>
      <c r="AG84" s="431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  <c r="AU84" s="431"/>
      <c r="AV84" s="431"/>
      <c r="AW84" s="431"/>
      <c r="AX84" s="431"/>
      <c r="AY84" s="431"/>
      <c r="AZ84" s="431"/>
      <c r="BA84" s="431"/>
      <c r="BB84" s="431"/>
      <c r="BC84" s="431"/>
      <c r="BD84" s="431"/>
      <c r="BE84" s="431"/>
      <c r="BF84" s="431"/>
      <c r="BG84" s="431"/>
      <c r="BH84" s="431"/>
      <c r="BI84" s="431"/>
      <c r="BJ84" s="431"/>
      <c r="BK84" s="431"/>
      <c r="BL84" s="431"/>
      <c r="BM84" s="431"/>
      <c r="BN84" s="431"/>
      <c r="BO84" s="431"/>
      <c r="BP84" s="431"/>
      <c r="BQ84" s="431"/>
      <c r="BR84" s="431"/>
      <c r="BS84" s="431"/>
      <c r="BT84" s="431"/>
      <c r="BU84" s="431"/>
      <c r="BV84" s="431"/>
      <c r="BW84" s="431"/>
      <c r="BX84" s="431"/>
      <c r="BY84" s="431"/>
      <c r="BZ84" s="431"/>
      <c r="CA84" s="431"/>
      <c r="CB84" s="431"/>
      <c r="CC84" s="431"/>
      <c r="CD84" s="431"/>
      <c r="CE84" s="431"/>
      <c r="CF84" s="431"/>
      <c r="CG84" s="431"/>
      <c r="CH84" s="431"/>
      <c r="CI84" s="431"/>
      <c r="CJ84" s="431"/>
      <c r="CK84" s="431"/>
      <c r="CL84" s="431"/>
      <c r="CM84" s="432"/>
      <c r="CN84" s="417">
        <v>1.46123</v>
      </c>
      <c r="CO84" s="418"/>
      <c r="CP84" s="418"/>
      <c r="CQ84" s="418"/>
      <c r="CR84" s="418"/>
      <c r="CS84" s="418"/>
      <c r="CT84" s="418"/>
      <c r="CU84" s="418"/>
      <c r="CV84" s="418"/>
      <c r="CW84" s="418"/>
      <c r="CX84" s="418"/>
      <c r="CY84" s="418"/>
      <c r="CZ84" s="418"/>
      <c r="DA84" s="419"/>
    </row>
    <row r="85" spans="1:105" s="42" customFormat="1" ht="14.25" customHeight="1">
      <c r="A85" s="423"/>
      <c r="B85" s="424"/>
      <c r="C85" s="424"/>
      <c r="D85" s="424"/>
      <c r="E85" s="424"/>
      <c r="F85" s="424"/>
      <c r="G85" s="424"/>
      <c r="H85" s="425"/>
      <c r="I85" s="63"/>
      <c r="J85" s="431" t="s">
        <v>193</v>
      </c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  <c r="AU85" s="431"/>
      <c r="AV85" s="431"/>
      <c r="AW85" s="431"/>
      <c r="AX85" s="431"/>
      <c r="AY85" s="431"/>
      <c r="AZ85" s="431"/>
      <c r="BA85" s="431"/>
      <c r="BB85" s="431"/>
      <c r="BC85" s="431"/>
      <c r="BD85" s="431"/>
      <c r="BE85" s="431"/>
      <c r="BF85" s="431"/>
      <c r="BG85" s="431"/>
      <c r="BH85" s="431"/>
      <c r="BI85" s="431"/>
      <c r="BJ85" s="431"/>
      <c r="BK85" s="431"/>
      <c r="BL85" s="431"/>
      <c r="BM85" s="431"/>
      <c r="BN85" s="431"/>
      <c r="BO85" s="431"/>
      <c r="BP85" s="431"/>
      <c r="BQ85" s="431"/>
      <c r="BR85" s="431"/>
      <c r="BS85" s="431"/>
      <c r="BT85" s="431"/>
      <c r="BU85" s="431"/>
      <c r="BV85" s="431"/>
      <c r="BW85" s="431"/>
      <c r="BX85" s="431"/>
      <c r="BY85" s="431"/>
      <c r="BZ85" s="431"/>
      <c r="CA85" s="431"/>
      <c r="CB85" s="431"/>
      <c r="CC85" s="431"/>
      <c r="CD85" s="431"/>
      <c r="CE85" s="431"/>
      <c r="CF85" s="431"/>
      <c r="CG85" s="431"/>
      <c r="CH85" s="431"/>
      <c r="CI85" s="431"/>
      <c r="CJ85" s="431"/>
      <c r="CK85" s="431"/>
      <c r="CL85" s="431"/>
      <c r="CM85" s="432"/>
      <c r="CN85" s="417"/>
      <c r="CO85" s="418"/>
      <c r="CP85" s="418"/>
      <c r="CQ85" s="418"/>
      <c r="CR85" s="418"/>
      <c r="CS85" s="418"/>
      <c r="CT85" s="418"/>
      <c r="CU85" s="418"/>
      <c r="CV85" s="418"/>
      <c r="CW85" s="418"/>
      <c r="CX85" s="418"/>
      <c r="CY85" s="418"/>
      <c r="CZ85" s="418"/>
      <c r="DA85" s="419"/>
    </row>
    <row r="86" spans="1:105" s="43" customFormat="1" ht="27.75" customHeight="1">
      <c r="A86" s="423"/>
      <c r="B86" s="424"/>
      <c r="C86" s="424"/>
      <c r="D86" s="424"/>
      <c r="E86" s="424"/>
      <c r="F86" s="424"/>
      <c r="G86" s="424"/>
      <c r="H86" s="425"/>
      <c r="I86" s="63"/>
      <c r="J86" s="431" t="s">
        <v>194</v>
      </c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1"/>
      <c r="AH86" s="431"/>
      <c r="AI86" s="431"/>
      <c r="AJ86" s="431"/>
      <c r="AK86" s="431"/>
      <c r="AL86" s="431"/>
      <c r="AM86" s="431"/>
      <c r="AN86" s="431"/>
      <c r="AO86" s="431"/>
      <c r="AP86" s="431"/>
      <c r="AQ86" s="431"/>
      <c r="AR86" s="431"/>
      <c r="AS86" s="431"/>
      <c r="AT86" s="431"/>
      <c r="AU86" s="431"/>
      <c r="AV86" s="431"/>
      <c r="AW86" s="431"/>
      <c r="AX86" s="431"/>
      <c r="AY86" s="431"/>
      <c r="AZ86" s="431"/>
      <c r="BA86" s="431"/>
      <c r="BB86" s="431"/>
      <c r="BC86" s="431"/>
      <c r="BD86" s="431"/>
      <c r="BE86" s="431"/>
      <c r="BF86" s="431"/>
      <c r="BG86" s="431"/>
      <c r="BH86" s="431"/>
      <c r="BI86" s="431"/>
      <c r="BJ86" s="431"/>
      <c r="BK86" s="431"/>
      <c r="BL86" s="431"/>
      <c r="BM86" s="431"/>
      <c r="BN86" s="431"/>
      <c r="BO86" s="431"/>
      <c r="BP86" s="431"/>
      <c r="BQ86" s="431"/>
      <c r="BR86" s="431"/>
      <c r="BS86" s="431"/>
      <c r="BT86" s="431"/>
      <c r="BU86" s="431"/>
      <c r="BV86" s="431"/>
      <c r="BW86" s="431"/>
      <c r="BX86" s="431"/>
      <c r="BY86" s="431"/>
      <c r="BZ86" s="431"/>
      <c r="CA86" s="431"/>
      <c r="CB86" s="431"/>
      <c r="CC86" s="431"/>
      <c r="CD86" s="431"/>
      <c r="CE86" s="431"/>
      <c r="CF86" s="431"/>
      <c r="CG86" s="431"/>
      <c r="CH86" s="431"/>
      <c r="CI86" s="431"/>
      <c r="CJ86" s="431"/>
      <c r="CK86" s="431"/>
      <c r="CL86" s="431"/>
      <c r="CM86" s="432"/>
      <c r="CN86" s="438">
        <f>CN88+CN89+CN90+CN91+CN92+CN93+CN94+CN95+CN96+CN97+CN98+CN99+CN100</f>
        <v>0.34866</v>
      </c>
      <c r="CO86" s="439"/>
      <c r="CP86" s="439"/>
      <c r="CQ86" s="439"/>
      <c r="CR86" s="439"/>
      <c r="CS86" s="439"/>
      <c r="CT86" s="439"/>
      <c r="CU86" s="439"/>
      <c r="CV86" s="439"/>
      <c r="CW86" s="439"/>
      <c r="CX86" s="439"/>
      <c r="CY86" s="439"/>
      <c r="CZ86" s="439"/>
      <c r="DA86" s="440"/>
    </row>
    <row r="87" spans="1:105" s="43" customFormat="1" ht="14.25" customHeight="1">
      <c r="A87" s="423"/>
      <c r="B87" s="424"/>
      <c r="C87" s="424"/>
      <c r="D87" s="424"/>
      <c r="E87" s="424"/>
      <c r="F87" s="424"/>
      <c r="G87" s="424"/>
      <c r="H87" s="425"/>
      <c r="I87" s="62"/>
      <c r="J87" s="436" t="s">
        <v>3</v>
      </c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  <c r="BE87" s="436"/>
      <c r="BF87" s="436"/>
      <c r="BG87" s="436"/>
      <c r="BH87" s="436"/>
      <c r="BI87" s="436"/>
      <c r="BJ87" s="436"/>
      <c r="BK87" s="436"/>
      <c r="BL87" s="436"/>
      <c r="BM87" s="436"/>
      <c r="BN87" s="436"/>
      <c r="BO87" s="436"/>
      <c r="BP87" s="436"/>
      <c r="BQ87" s="436"/>
      <c r="BR87" s="436"/>
      <c r="BS87" s="436"/>
      <c r="BT87" s="436"/>
      <c r="BU87" s="436"/>
      <c r="BV87" s="436"/>
      <c r="BW87" s="436"/>
      <c r="BX87" s="436"/>
      <c r="BY87" s="436"/>
      <c r="BZ87" s="436"/>
      <c r="CA87" s="436"/>
      <c r="CB87" s="436"/>
      <c r="CC87" s="436"/>
      <c r="CD87" s="436"/>
      <c r="CE87" s="436"/>
      <c r="CF87" s="436"/>
      <c r="CG87" s="436"/>
      <c r="CH87" s="436"/>
      <c r="CI87" s="436"/>
      <c r="CJ87" s="436"/>
      <c r="CK87" s="436"/>
      <c r="CL87" s="436"/>
      <c r="CM87" s="437"/>
      <c r="CN87" s="417"/>
      <c r="CO87" s="418"/>
      <c r="CP87" s="418"/>
      <c r="CQ87" s="418"/>
      <c r="CR87" s="418"/>
      <c r="CS87" s="418"/>
      <c r="CT87" s="418"/>
      <c r="CU87" s="418"/>
      <c r="CV87" s="418"/>
      <c r="CW87" s="418"/>
      <c r="CX87" s="418"/>
      <c r="CY87" s="418"/>
      <c r="CZ87" s="418"/>
      <c r="DA87" s="419"/>
    </row>
    <row r="88" spans="1:105" s="42" customFormat="1" ht="14.25" customHeight="1">
      <c r="A88" s="423"/>
      <c r="B88" s="424"/>
      <c r="C88" s="424"/>
      <c r="D88" s="424"/>
      <c r="E88" s="424"/>
      <c r="F88" s="424"/>
      <c r="G88" s="424"/>
      <c r="H88" s="425"/>
      <c r="I88" s="62"/>
      <c r="J88" s="431" t="s">
        <v>195</v>
      </c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1"/>
      <c r="AD88" s="431"/>
      <c r="AE88" s="431"/>
      <c r="AF88" s="431"/>
      <c r="AG88" s="431"/>
      <c r="AH88" s="431"/>
      <c r="AI88" s="431"/>
      <c r="AJ88" s="431"/>
      <c r="AK88" s="431"/>
      <c r="AL88" s="431"/>
      <c r="AM88" s="431"/>
      <c r="AN88" s="431"/>
      <c r="AO88" s="431"/>
      <c r="AP88" s="431"/>
      <c r="AQ88" s="431"/>
      <c r="AR88" s="431"/>
      <c r="AS88" s="431"/>
      <c r="AT88" s="431"/>
      <c r="AU88" s="431"/>
      <c r="AV88" s="431"/>
      <c r="AW88" s="431"/>
      <c r="AX88" s="431"/>
      <c r="AY88" s="431"/>
      <c r="AZ88" s="431"/>
      <c r="BA88" s="431"/>
      <c r="BB88" s="431"/>
      <c r="BC88" s="431"/>
      <c r="BD88" s="431"/>
      <c r="BE88" s="431"/>
      <c r="BF88" s="431"/>
      <c r="BG88" s="431"/>
      <c r="BH88" s="431"/>
      <c r="BI88" s="431"/>
      <c r="BJ88" s="431"/>
      <c r="BK88" s="431"/>
      <c r="BL88" s="431"/>
      <c r="BM88" s="431"/>
      <c r="BN88" s="431"/>
      <c r="BO88" s="431"/>
      <c r="BP88" s="431"/>
      <c r="BQ88" s="431"/>
      <c r="BR88" s="431"/>
      <c r="BS88" s="431"/>
      <c r="BT88" s="431"/>
      <c r="BU88" s="431"/>
      <c r="BV88" s="431"/>
      <c r="BW88" s="431"/>
      <c r="BX88" s="431"/>
      <c r="BY88" s="431"/>
      <c r="BZ88" s="431"/>
      <c r="CA88" s="431"/>
      <c r="CB88" s="431"/>
      <c r="CC88" s="431"/>
      <c r="CD88" s="431"/>
      <c r="CE88" s="431"/>
      <c r="CF88" s="431"/>
      <c r="CG88" s="431"/>
      <c r="CH88" s="431"/>
      <c r="CI88" s="431"/>
      <c r="CJ88" s="431"/>
      <c r="CK88" s="431"/>
      <c r="CL88" s="431"/>
      <c r="CM88" s="432"/>
      <c r="CN88" s="417"/>
      <c r="CO88" s="418"/>
      <c r="CP88" s="418"/>
      <c r="CQ88" s="418"/>
      <c r="CR88" s="418"/>
      <c r="CS88" s="418"/>
      <c r="CT88" s="418"/>
      <c r="CU88" s="418"/>
      <c r="CV88" s="418"/>
      <c r="CW88" s="418"/>
      <c r="CX88" s="418"/>
      <c r="CY88" s="418"/>
      <c r="CZ88" s="418"/>
      <c r="DA88" s="419"/>
    </row>
    <row r="89" spans="1:105" s="42" customFormat="1" ht="14.25" customHeight="1">
      <c r="A89" s="423"/>
      <c r="B89" s="424"/>
      <c r="C89" s="424"/>
      <c r="D89" s="424"/>
      <c r="E89" s="424"/>
      <c r="F89" s="424"/>
      <c r="G89" s="424"/>
      <c r="H89" s="425"/>
      <c r="I89" s="63"/>
      <c r="J89" s="431" t="s">
        <v>196</v>
      </c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  <c r="AU89" s="431"/>
      <c r="AV89" s="431"/>
      <c r="AW89" s="431"/>
      <c r="AX89" s="431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  <c r="BK89" s="431"/>
      <c r="BL89" s="431"/>
      <c r="BM89" s="431"/>
      <c r="BN89" s="431"/>
      <c r="BO89" s="431"/>
      <c r="BP89" s="431"/>
      <c r="BQ89" s="431"/>
      <c r="BR89" s="431"/>
      <c r="BS89" s="431"/>
      <c r="BT89" s="431"/>
      <c r="BU89" s="431"/>
      <c r="BV89" s="431"/>
      <c r="BW89" s="431"/>
      <c r="BX89" s="431"/>
      <c r="BY89" s="431"/>
      <c r="BZ89" s="431"/>
      <c r="CA89" s="431"/>
      <c r="CB89" s="431"/>
      <c r="CC89" s="431"/>
      <c r="CD89" s="431"/>
      <c r="CE89" s="431"/>
      <c r="CF89" s="431"/>
      <c r="CG89" s="431"/>
      <c r="CH89" s="431"/>
      <c r="CI89" s="431"/>
      <c r="CJ89" s="431"/>
      <c r="CK89" s="431"/>
      <c r="CL89" s="431"/>
      <c r="CM89" s="432"/>
      <c r="CN89" s="417"/>
      <c r="CO89" s="418"/>
      <c r="CP89" s="418"/>
      <c r="CQ89" s="418"/>
      <c r="CR89" s="418"/>
      <c r="CS89" s="418"/>
      <c r="CT89" s="418"/>
      <c r="CU89" s="418"/>
      <c r="CV89" s="418"/>
      <c r="CW89" s="418"/>
      <c r="CX89" s="418"/>
      <c r="CY89" s="418"/>
      <c r="CZ89" s="418"/>
      <c r="DA89" s="419"/>
    </row>
    <row r="90" spans="1:105" s="42" customFormat="1" ht="14.25" customHeight="1">
      <c r="A90" s="423"/>
      <c r="B90" s="424"/>
      <c r="C90" s="424"/>
      <c r="D90" s="424"/>
      <c r="E90" s="424"/>
      <c r="F90" s="424"/>
      <c r="G90" s="424"/>
      <c r="H90" s="425"/>
      <c r="I90" s="63"/>
      <c r="J90" s="431" t="s">
        <v>197</v>
      </c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1"/>
      <c r="AF90" s="431"/>
      <c r="AG90" s="431"/>
      <c r="AH90" s="431"/>
      <c r="AI90" s="431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  <c r="AU90" s="431"/>
      <c r="AV90" s="431"/>
      <c r="AW90" s="431"/>
      <c r="AX90" s="431"/>
      <c r="AY90" s="431"/>
      <c r="AZ90" s="431"/>
      <c r="BA90" s="431"/>
      <c r="BB90" s="431"/>
      <c r="BC90" s="431"/>
      <c r="BD90" s="431"/>
      <c r="BE90" s="431"/>
      <c r="BF90" s="431"/>
      <c r="BG90" s="431"/>
      <c r="BH90" s="431"/>
      <c r="BI90" s="431"/>
      <c r="BJ90" s="431"/>
      <c r="BK90" s="431"/>
      <c r="BL90" s="431"/>
      <c r="BM90" s="431"/>
      <c r="BN90" s="431"/>
      <c r="BO90" s="431"/>
      <c r="BP90" s="431"/>
      <c r="BQ90" s="431"/>
      <c r="BR90" s="431"/>
      <c r="BS90" s="431"/>
      <c r="BT90" s="431"/>
      <c r="BU90" s="431"/>
      <c r="BV90" s="431"/>
      <c r="BW90" s="431"/>
      <c r="BX90" s="431"/>
      <c r="BY90" s="431"/>
      <c r="BZ90" s="431"/>
      <c r="CA90" s="431"/>
      <c r="CB90" s="431"/>
      <c r="CC90" s="431"/>
      <c r="CD90" s="431"/>
      <c r="CE90" s="431"/>
      <c r="CF90" s="431"/>
      <c r="CG90" s="431"/>
      <c r="CH90" s="431"/>
      <c r="CI90" s="431"/>
      <c r="CJ90" s="431"/>
      <c r="CK90" s="431"/>
      <c r="CL90" s="431"/>
      <c r="CM90" s="432"/>
      <c r="CN90" s="417"/>
      <c r="CO90" s="418"/>
      <c r="CP90" s="418"/>
      <c r="CQ90" s="418"/>
      <c r="CR90" s="418"/>
      <c r="CS90" s="418"/>
      <c r="CT90" s="418"/>
      <c r="CU90" s="418"/>
      <c r="CV90" s="418"/>
      <c r="CW90" s="418"/>
      <c r="CX90" s="418"/>
      <c r="CY90" s="418"/>
      <c r="CZ90" s="418"/>
      <c r="DA90" s="419"/>
    </row>
    <row r="91" spans="1:105" s="42" customFormat="1" ht="14.25" customHeight="1">
      <c r="A91" s="423"/>
      <c r="B91" s="424"/>
      <c r="C91" s="424"/>
      <c r="D91" s="424"/>
      <c r="E91" s="424"/>
      <c r="F91" s="424"/>
      <c r="G91" s="424"/>
      <c r="H91" s="425"/>
      <c r="I91" s="63"/>
      <c r="J91" s="431" t="s">
        <v>198</v>
      </c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  <c r="AW91" s="431"/>
      <c r="AX91" s="431"/>
      <c r="AY91" s="431"/>
      <c r="AZ91" s="431"/>
      <c r="BA91" s="431"/>
      <c r="BB91" s="431"/>
      <c r="BC91" s="431"/>
      <c r="BD91" s="431"/>
      <c r="BE91" s="431"/>
      <c r="BF91" s="431"/>
      <c r="BG91" s="431"/>
      <c r="BH91" s="431"/>
      <c r="BI91" s="431"/>
      <c r="BJ91" s="431"/>
      <c r="BK91" s="431"/>
      <c r="BL91" s="431"/>
      <c r="BM91" s="431"/>
      <c r="BN91" s="431"/>
      <c r="BO91" s="431"/>
      <c r="BP91" s="431"/>
      <c r="BQ91" s="431"/>
      <c r="BR91" s="431"/>
      <c r="BS91" s="431"/>
      <c r="BT91" s="431"/>
      <c r="BU91" s="431"/>
      <c r="BV91" s="431"/>
      <c r="BW91" s="431"/>
      <c r="BX91" s="431"/>
      <c r="BY91" s="431"/>
      <c r="BZ91" s="431"/>
      <c r="CA91" s="431"/>
      <c r="CB91" s="431"/>
      <c r="CC91" s="431"/>
      <c r="CD91" s="431"/>
      <c r="CE91" s="431"/>
      <c r="CF91" s="431"/>
      <c r="CG91" s="431"/>
      <c r="CH91" s="431"/>
      <c r="CI91" s="431"/>
      <c r="CJ91" s="431"/>
      <c r="CK91" s="431"/>
      <c r="CL91" s="431"/>
      <c r="CM91" s="432"/>
      <c r="CN91" s="417"/>
      <c r="CO91" s="418"/>
      <c r="CP91" s="418"/>
      <c r="CQ91" s="418"/>
      <c r="CR91" s="418"/>
      <c r="CS91" s="418"/>
      <c r="CT91" s="418"/>
      <c r="CU91" s="418"/>
      <c r="CV91" s="418"/>
      <c r="CW91" s="418"/>
      <c r="CX91" s="418"/>
      <c r="CY91" s="418"/>
      <c r="CZ91" s="418"/>
      <c r="DA91" s="419"/>
    </row>
    <row r="92" spans="1:105" s="42" customFormat="1" ht="14.25" customHeight="1">
      <c r="A92" s="423"/>
      <c r="B92" s="424"/>
      <c r="C92" s="424"/>
      <c r="D92" s="424"/>
      <c r="E92" s="424"/>
      <c r="F92" s="424"/>
      <c r="G92" s="424"/>
      <c r="H92" s="425"/>
      <c r="I92" s="63"/>
      <c r="J92" s="431" t="s">
        <v>199</v>
      </c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  <c r="AF92" s="431"/>
      <c r="AG92" s="431"/>
      <c r="AH92" s="431"/>
      <c r="AI92" s="431"/>
      <c r="AJ92" s="431"/>
      <c r="AK92" s="431"/>
      <c r="AL92" s="431"/>
      <c r="AM92" s="431"/>
      <c r="AN92" s="431"/>
      <c r="AO92" s="431"/>
      <c r="AP92" s="431"/>
      <c r="AQ92" s="431"/>
      <c r="AR92" s="431"/>
      <c r="AS92" s="431"/>
      <c r="AT92" s="431"/>
      <c r="AU92" s="431"/>
      <c r="AV92" s="431"/>
      <c r="AW92" s="431"/>
      <c r="AX92" s="431"/>
      <c r="AY92" s="431"/>
      <c r="AZ92" s="431"/>
      <c r="BA92" s="431"/>
      <c r="BB92" s="431"/>
      <c r="BC92" s="431"/>
      <c r="BD92" s="431"/>
      <c r="BE92" s="431"/>
      <c r="BF92" s="431"/>
      <c r="BG92" s="431"/>
      <c r="BH92" s="431"/>
      <c r="BI92" s="431"/>
      <c r="BJ92" s="431"/>
      <c r="BK92" s="431"/>
      <c r="BL92" s="431"/>
      <c r="BM92" s="431"/>
      <c r="BN92" s="431"/>
      <c r="BO92" s="431"/>
      <c r="BP92" s="431"/>
      <c r="BQ92" s="431"/>
      <c r="BR92" s="431"/>
      <c r="BS92" s="431"/>
      <c r="BT92" s="431"/>
      <c r="BU92" s="431"/>
      <c r="BV92" s="431"/>
      <c r="BW92" s="431"/>
      <c r="BX92" s="431"/>
      <c r="BY92" s="431"/>
      <c r="BZ92" s="431"/>
      <c r="CA92" s="431"/>
      <c r="CB92" s="431"/>
      <c r="CC92" s="431"/>
      <c r="CD92" s="431"/>
      <c r="CE92" s="431"/>
      <c r="CF92" s="431"/>
      <c r="CG92" s="431"/>
      <c r="CH92" s="431"/>
      <c r="CI92" s="431"/>
      <c r="CJ92" s="431"/>
      <c r="CK92" s="431"/>
      <c r="CL92" s="431"/>
      <c r="CM92" s="432"/>
      <c r="CN92" s="417"/>
      <c r="CO92" s="418"/>
      <c r="CP92" s="418"/>
      <c r="CQ92" s="418"/>
      <c r="CR92" s="418"/>
      <c r="CS92" s="418"/>
      <c r="CT92" s="418"/>
      <c r="CU92" s="418"/>
      <c r="CV92" s="418"/>
      <c r="CW92" s="418"/>
      <c r="CX92" s="418"/>
      <c r="CY92" s="418"/>
      <c r="CZ92" s="418"/>
      <c r="DA92" s="419"/>
    </row>
    <row r="93" spans="1:105" s="42" customFormat="1" ht="14.25" customHeight="1">
      <c r="A93" s="423"/>
      <c r="B93" s="424"/>
      <c r="C93" s="424"/>
      <c r="D93" s="424"/>
      <c r="E93" s="424"/>
      <c r="F93" s="424"/>
      <c r="G93" s="424"/>
      <c r="H93" s="425"/>
      <c r="I93" s="63"/>
      <c r="J93" s="431" t="s">
        <v>200</v>
      </c>
      <c r="K93" s="431"/>
      <c r="L93" s="431"/>
      <c r="M93" s="431"/>
      <c r="N93" s="431"/>
      <c r="O93" s="431"/>
      <c r="P93" s="431"/>
      <c r="Q93" s="431"/>
      <c r="R93" s="43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431"/>
      <c r="AM93" s="431"/>
      <c r="AN93" s="431"/>
      <c r="AO93" s="431"/>
      <c r="AP93" s="431"/>
      <c r="AQ93" s="431"/>
      <c r="AR93" s="431"/>
      <c r="AS93" s="431"/>
      <c r="AT93" s="431"/>
      <c r="AU93" s="431"/>
      <c r="AV93" s="431"/>
      <c r="AW93" s="431"/>
      <c r="AX93" s="431"/>
      <c r="AY93" s="431"/>
      <c r="AZ93" s="431"/>
      <c r="BA93" s="431"/>
      <c r="BB93" s="431"/>
      <c r="BC93" s="431"/>
      <c r="BD93" s="431"/>
      <c r="BE93" s="431"/>
      <c r="BF93" s="431"/>
      <c r="BG93" s="431"/>
      <c r="BH93" s="431"/>
      <c r="BI93" s="431"/>
      <c r="BJ93" s="431"/>
      <c r="BK93" s="431"/>
      <c r="BL93" s="431"/>
      <c r="BM93" s="431"/>
      <c r="BN93" s="431"/>
      <c r="BO93" s="431"/>
      <c r="BP93" s="431"/>
      <c r="BQ93" s="431"/>
      <c r="BR93" s="431"/>
      <c r="BS93" s="431"/>
      <c r="BT93" s="431"/>
      <c r="BU93" s="431"/>
      <c r="BV93" s="431"/>
      <c r="BW93" s="431"/>
      <c r="BX93" s="431"/>
      <c r="BY93" s="431"/>
      <c r="BZ93" s="431"/>
      <c r="CA93" s="431"/>
      <c r="CB93" s="431"/>
      <c r="CC93" s="431"/>
      <c r="CD93" s="431"/>
      <c r="CE93" s="431"/>
      <c r="CF93" s="431"/>
      <c r="CG93" s="431"/>
      <c r="CH93" s="431"/>
      <c r="CI93" s="431"/>
      <c r="CJ93" s="431"/>
      <c r="CK93" s="431"/>
      <c r="CL93" s="431"/>
      <c r="CM93" s="432"/>
      <c r="CN93" s="417"/>
      <c r="CO93" s="418"/>
      <c r="CP93" s="418"/>
      <c r="CQ93" s="418"/>
      <c r="CR93" s="418"/>
      <c r="CS93" s="418"/>
      <c r="CT93" s="418"/>
      <c r="CU93" s="418"/>
      <c r="CV93" s="418"/>
      <c r="CW93" s="418"/>
      <c r="CX93" s="418"/>
      <c r="CY93" s="418"/>
      <c r="CZ93" s="418"/>
      <c r="DA93" s="419"/>
    </row>
    <row r="94" spans="1:105" s="42" customFormat="1" ht="14.25" customHeight="1">
      <c r="A94" s="423"/>
      <c r="B94" s="424"/>
      <c r="C94" s="424"/>
      <c r="D94" s="424"/>
      <c r="E94" s="424"/>
      <c r="F94" s="424"/>
      <c r="G94" s="424"/>
      <c r="H94" s="425"/>
      <c r="I94" s="63"/>
      <c r="J94" s="431" t="s">
        <v>201</v>
      </c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  <c r="AE94" s="431"/>
      <c r="AF94" s="431"/>
      <c r="AG94" s="431"/>
      <c r="AH94" s="431"/>
      <c r="AI94" s="431"/>
      <c r="AJ94" s="431"/>
      <c r="AK94" s="431"/>
      <c r="AL94" s="431"/>
      <c r="AM94" s="431"/>
      <c r="AN94" s="431"/>
      <c r="AO94" s="431"/>
      <c r="AP94" s="431"/>
      <c r="AQ94" s="431"/>
      <c r="AR94" s="431"/>
      <c r="AS94" s="431"/>
      <c r="AT94" s="431"/>
      <c r="AU94" s="431"/>
      <c r="AV94" s="431"/>
      <c r="AW94" s="431"/>
      <c r="AX94" s="431"/>
      <c r="AY94" s="431"/>
      <c r="AZ94" s="431"/>
      <c r="BA94" s="431"/>
      <c r="BB94" s="431"/>
      <c r="BC94" s="431"/>
      <c r="BD94" s="431"/>
      <c r="BE94" s="431"/>
      <c r="BF94" s="431"/>
      <c r="BG94" s="431"/>
      <c r="BH94" s="431"/>
      <c r="BI94" s="431"/>
      <c r="BJ94" s="431"/>
      <c r="BK94" s="431"/>
      <c r="BL94" s="431"/>
      <c r="BM94" s="431"/>
      <c r="BN94" s="431"/>
      <c r="BO94" s="431"/>
      <c r="BP94" s="431"/>
      <c r="BQ94" s="431"/>
      <c r="BR94" s="431"/>
      <c r="BS94" s="431"/>
      <c r="BT94" s="431"/>
      <c r="BU94" s="431"/>
      <c r="BV94" s="431"/>
      <c r="BW94" s="431"/>
      <c r="BX94" s="431"/>
      <c r="BY94" s="431"/>
      <c r="BZ94" s="431"/>
      <c r="CA94" s="431"/>
      <c r="CB94" s="431"/>
      <c r="CC94" s="431"/>
      <c r="CD94" s="431"/>
      <c r="CE94" s="431"/>
      <c r="CF94" s="431"/>
      <c r="CG94" s="431"/>
      <c r="CH94" s="431"/>
      <c r="CI94" s="431"/>
      <c r="CJ94" s="431"/>
      <c r="CK94" s="431"/>
      <c r="CL94" s="431"/>
      <c r="CM94" s="432"/>
      <c r="CN94" s="417"/>
      <c r="CO94" s="418"/>
      <c r="CP94" s="418"/>
      <c r="CQ94" s="418"/>
      <c r="CR94" s="418"/>
      <c r="CS94" s="418"/>
      <c r="CT94" s="418"/>
      <c r="CU94" s="418"/>
      <c r="CV94" s="418"/>
      <c r="CW94" s="418"/>
      <c r="CX94" s="418"/>
      <c r="CY94" s="418"/>
      <c r="CZ94" s="418"/>
      <c r="DA94" s="419"/>
    </row>
    <row r="95" spans="1:105" s="42" customFormat="1" ht="14.25" customHeight="1">
      <c r="A95" s="423"/>
      <c r="B95" s="424"/>
      <c r="C95" s="424"/>
      <c r="D95" s="424"/>
      <c r="E95" s="424"/>
      <c r="F95" s="424"/>
      <c r="G95" s="424"/>
      <c r="H95" s="425"/>
      <c r="I95" s="63"/>
      <c r="J95" s="431" t="s">
        <v>202</v>
      </c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431"/>
      <c r="AM95" s="431"/>
      <c r="AN95" s="431"/>
      <c r="AO95" s="431"/>
      <c r="AP95" s="431"/>
      <c r="AQ95" s="431"/>
      <c r="AR95" s="431"/>
      <c r="AS95" s="431"/>
      <c r="AT95" s="431"/>
      <c r="AU95" s="431"/>
      <c r="AV95" s="431"/>
      <c r="AW95" s="431"/>
      <c r="AX95" s="431"/>
      <c r="AY95" s="431"/>
      <c r="AZ95" s="431"/>
      <c r="BA95" s="431"/>
      <c r="BB95" s="431"/>
      <c r="BC95" s="431"/>
      <c r="BD95" s="431"/>
      <c r="BE95" s="431"/>
      <c r="BF95" s="431"/>
      <c r="BG95" s="431"/>
      <c r="BH95" s="431"/>
      <c r="BI95" s="431"/>
      <c r="BJ95" s="431"/>
      <c r="BK95" s="431"/>
      <c r="BL95" s="431"/>
      <c r="BM95" s="431"/>
      <c r="BN95" s="431"/>
      <c r="BO95" s="431"/>
      <c r="BP95" s="431"/>
      <c r="BQ95" s="431"/>
      <c r="BR95" s="431"/>
      <c r="BS95" s="431"/>
      <c r="BT95" s="431"/>
      <c r="BU95" s="431"/>
      <c r="BV95" s="431"/>
      <c r="BW95" s="431"/>
      <c r="BX95" s="431"/>
      <c r="BY95" s="431"/>
      <c r="BZ95" s="431"/>
      <c r="CA95" s="431"/>
      <c r="CB95" s="431"/>
      <c r="CC95" s="431"/>
      <c r="CD95" s="431"/>
      <c r="CE95" s="431"/>
      <c r="CF95" s="431"/>
      <c r="CG95" s="431"/>
      <c r="CH95" s="431"/>
      <c r="CI95" s="431"/>
      <c r="CJ95" s="431"/>
      <c r="CK95" s="431"/>
      <c r="CL95" s="431"/>
      <c r="CM95" s="432"/>
      <c r="CN95" s="417"/>
      <c r="CO95" s="418"/>
      <c r="CP95" s="418"/>
      <c r="CQ95" s="418"/>
      <c r="CR95" s="418"/>
      <c r="CS95" s="418"/>
      <c r="CT95" s="418"/>
      <c r="CU95" s="418"/>
      <c r="CV95" s="418"/>
      <c r="CW95" s="418"/>
      <c r="CX95" s="418"/>
      <c r="CY95" s="418"/>
      <c r="CZ95" s="418"/>
      <c r="DA95" s="419"/>
    </row>
    <row r="96" spans="1:105" s="42" customFormat="1" ht="14.25" customHeight="1">
      <c r="A96" s="423"/>
      <c r="B96" s="424"/>
      <c r="C96" s="424"/>
      <c r="D96" s="424"/>
      <c r="E96" s="424"/>
      <c r="F96" s="424"/>
      <c r="G96" s="424"/>
      <c r="H96" s="425"/>
      <c r="I96" s="63"/>
      <c r="J96" s="431" t="s">
        <v>203</v>
      </c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  <c r="AU96" s="431"/>
      <c r="AV96" s="431"/>
      <c r="AW96" s="431"/>
      <c r="AX96" s="431"/>
      <c r="AY96" s="431"/>
      <c r="AZ96" s="431"/>
      <c r="BA96" s="431"/>
      <c r="BB96" s="431"/>
      <c r="BC96" s="431"/>
      <c r="BD96" s="431"/>
      <c r="BE96" s="431"/>
      <c r="BF96" s="431"/>
      <c r="BG96" s="431"/>
      <c r="BH96" s="431"/>
      <c r="BI96" s="431"/>
      <c r="BJ96" s="431"/>
      <c r="BK96" s="431"/>
      <c r="BL96" s="431"/>
      <c r="BM96" s="431"/>
      <c r="BN96" s="431"/>
      <c r="BO96" s="431"/>
      <c r="BP96" s="431"/>
      <c r="BQ96" s="431"/>
      <c r="BR96" s="431"/>
      <c r="BS96" s="431"/>
      <c r="BT96" s="431"/>
      <c r="BU96" s="431"/>
      <c r="BV96" s="431"/>
      <c r="BW96" s="431"/>
      <c r="BX96" s="431"/>
      <c r="BY96" s="431"/>
      <c r="BZ96" s="431"/>
      <c r="CA96" s="431"/>
      <c r="CB96" s="431"/>
      <c r="CC96" s="431"/>
      <c r="CD96" s="431"/>
      <c r="CE96" s="431"/>
      <c r="CF96" s="431"/>
      <c r="CG96" s="431"/>
      <c r="CH96" s="431"/>
      <c r="CI96" s="431"/>
      <c r="CJ96" s="431"/>
      <c r="CK96" s="431"/>
      <c r="CL96" s="431"/>
      <c r="CM96" s="432"/>
      <c r="CN96" s="417"/>
      <c r="CO96" s="418"/>
      <c r="CP96" s="418"/>
      <c r="CQ96" s="418"/>
      <c r="CR96" s="418"/>
      <c r="CS96" s="418"/>
      <c r="CT96" s="418"/>
      <c r="CU96" s="418"/>
      <c r="CV96" s="418"/>
      <c r="CW96" s="418"/>
      <c r="CX96" s="418"/>
      <c r="CY96" s="418"/>
      <c r="CZ96" s="418"/>
      <c r="DA96" s="419"/>
    </row>
    <row r="97" spans="1:105" s="42" customFormat="1" ht="14.25" customHeight="1">
      <c r="A97" s="423"/>
      <c r="B97" s="424"/>
      <c r="C97" s="424"/>
      <c r="D97" s="424"/>
      <c r="E97" s="424"/>
      <c r="F97" s="424"/>
      <c r="G97" s="424"/>
      <c r="H97" s="425"/>
      <c r="I97" s="63"/>
      <c r="J97" s="431" t="s">
        <v>204</v>
      </c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431"/>
      <c r="AM97" s="431"/>
      <c r="AN97" s="431"/>
      <c r="AO97" s="431"/>
      <c r="AP97" s="431"/>
      <c r="AQ97" s="431"/>
      <c r="AR97" s="431"/>
      <c r="AS97" s="431"/>
      <c r="AT97" s="431"/>
      <c r="AU97" s="431"/>
      <c r="AV97" s="431"/>
      <c r="AW97" s="431"/>
      <c r="AX97" s="431"/>
      <c r="AY97" s="431"/>
      <c r="AZ97" s="431"/>
      <c r="BA97" s="431"/>
      <c r="BB97" s="431"/>
      <c r="BC97" s="431"/>
      <c r="BD97" s="431"/>
      <c r="BE97" s="431"/>
      <c r="BF97" s="431"/>
      <c r="BG97" s="431"/>
      <c r="BH97" s="431"/>
      <c r="BI97" s="431"/>
      <c r="BJ97" s="431"/>
      <c r="BK97" s="431"/>
      <c r="BL97" s="431"/>
      <c r="BM97" s="431"/>
      <c r="BN97" s="431"/>
      <c r="BO97" s="431"/>
      <c r="BP97" s="431"/>
      <c r="BQ97" s="431"/>
      <c r="BR97" s="431"/>
      <c r="BS97" s="431"/>
      <c r="BT97" s="431"/>
      <c r="BU97" s="431"/>
      <c r="BV97" s="431"/>
      <c r="BW97" s="431"/>
      <c r="BX97" s="431"/>
      <c r="BY97" s="431"/>
      <c r="BZ97" s="431"/>
      <c r="CA97" s="431"/>
      <c r="CB97" s="431"/>
      <c r="CC97" s="431"/>
      <c r="CD97" s="431"/>
      <c r="CE97" s="431"/>
      <c r="CF97" s="431"/>
      <c r="CG97" s="431"/>
      <c r="CH97" s="431"/>
      <c r="CI97" s="431"/>
      <c r="CJ97" s="431"/>
      <c r="CK97" s="431"/>
      <c r="CL97" s="431"/>
      <c r="CM97" s="432"/>
      <c r="CN97" s="417">
        <v>0.34866</v>
      </c>
      <c r="CO97" s="418"/>
      <c r="CP97" s="418"/>
      <c r="CQ97" s="418"/>
      <c r="CR97" s="418"/>
      <c r="CS97" s="418"/>
      <c r="CT97" s="418"/>
      <c r="CU97" s="418"/>
      <c r="CV97" s="418"/>
      <c r="CW97" s="418"/>
      <c r="CX97" s="418"/>
      <c r="CY97" s="418"/>
      <c r="CZ97" s="418"/>
      <c r="DA97" s="419"/>
    </row>
    <row r="98" spans="1:105" s="42" customFormat="1" ht="14.25" customHeight="1">
      <c r="A98" s="423"/>
      <c r="B98" s="424"/>
      <c r="C98" s="424"/>
      <c r="D98" s="424"/>
      <c r="E98" s="424"/>
      <c r="F98" s="424"/>
      <c r="G98" s="424"/>
      <c r="H98" s="425"/>
      <c r="I98" s="63"/>
      <c r="J98" s="431" t="s">
        <v>205</v>
      </c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1"/>
      <c r="AD98" s="431"/>
      <c r="AE98" s="431"/>
      <c r="AF98" s="431"/>
      <c r="AG98" s="431"/>
      <c r="AH98" s="431"/>
      <c r="AI98" s="431"/>
      <c r="AJ98" s="431"/>
      <c r="AK98" s="431"/>
      <c r="AL98" s="431"/>
      <c r="AM98" s="431"/>
      <c r="AN98" s="431"/>
      <c r="AO98" s="431"/>
      <c r="AP98" s="431"/>
      <c r="AQ98" s="431"/>
      <c r="AR98" s="431"/>
      <c r="AS98" s="431"/>
      <c r="AT98" s="431"/>
      <c r="AU98" s="431"/>
      <c r="AV98" s="431"/>
      <c r="AW98" s="431"/>
      <c r="AX98" s="431"/>
      <c r="AY98" s="431"/>
      <c r="AZ98" s="431"/>
      <c r="BA98" s="431"/>
      <c r="BB98" s="431"/>
      <c r="BC98" s="431"/>
      <c r="BD98" s="431"/>
      <c r="BE98" s="431"/>
      <c r="BF98" s="431"/>
      <c r="BG98" s="431"/>
      <c r="BH98" s="431"/>
      <c r="BI98" s="431"/>
      <c r="BJ98" s="431"/>
      <c r="BK98" s="431"/>
      <c r="BL98" s="431"/>
      <c r="BM98" s="431"/>
      <c r="BN98" s="431"/>
      <c r="BO98" s="431"/>
      <c r="BP98" s="431"/>
      <c r="BQ98" s="431"/>
      <c r="BR98" s="431"/>
      <c r="BS98" s="431"/>
      <c r="BT98" s="431"/>
      <c r="BU98" s="431"/>
      <c r="BV98" s="431"/>
      <c r="BW98" s="431"/>
      <c r="BX98" s="431"/>
      <c r="BY98" s="431"/>
      <c r="BZ98" s="431"/>
      <c r="CA98" s="431"/>
      <c r="CB98" s="431"/>
      <c r="CC98" s="431"/>
      <c r="CD98" s="431"/>
      <c r="CE98" s="431"/>
      <c r="CF98" s="431"/>
      <c r="CG98" s="431"/>
      <c r="CH98" s="431"/>
      <c r="CI98" s="431"/>
      <c r="CJ98" s="431"/>
      <c r="CK98" s="431"/>
      <c r="CL98" s="431"/>
      <c r="CM98" s="432"/>
      <c r="CN98" s="417"/>
      <c r="CO98" s="418"/>
      <c r="CP98" s="418"/>
      <c r="CQ98" s="418"/>
      <c r="CR98" s="418"/>
      <c r="CS98" s="418"/>
      <c r="CT98" s="418"/>
      <c r="CU98" s="418"/>
      <c r="CV98" s="418"/>
      <c r="CW98" s="418"/>
      <c r="CX98" s="418"/>
      <c r="CY98" s="418"/>
      <c r="CZ98" s="418"/>
      <c r="DA98" s="419"/>
    </row>
    <row r="99" spans="1:105" s="42" customFormat="1" ht="14.25" customHeight="1">
      <c r="A99" s="423"/>
      <c r="B99" s="424"/>
      <c r="C99" s="424"/>
      <c r="D99" s="424"/>
      <c r="E99" s="424"/>
      <c r="F99" s="424"/>
      <c r="G99" s="424"/>
      <c r="H99" s="425"/>
      <c r="I99" s="63"/>
      <c r="J99" s="431" t="s">
        <v>206</v>
      </c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431"/>
      <c r="AM99" s="431"/>
      <c r="AN99" s="431"/>
      <c r="AO99" s="431"/>
      <c r="AP99" s="431"/>
      <c r="AQ99" s="431"/>
      <c r="AR99" s="431"/>
      <c r="AS99" s="431"/>
      <c r="AT99" s="431"/>
      <c r="AU99" s="431"/>
      <c r="AV99" s="431"/>
      <c r="AW99" s="431"/>
      <c r="AX99" s="431"/>
      <c r="AY99" s="431"/>
      <c r="AZ99" s="431"/>
      <c r="BA99" s="431"/>
      <c r="BB99" s="431"/>
      <c r="BC99" s="431"/>
      <c r="BD99" s="431"/>
      <c r="BE99" s="431"/>
      <c r="BF99" s="431"/>
      <c r="BG99" s="431"/>
      <c r="BH99" s="431"/>
      <c r="BI99" s="431"/>
      <c r="BJ99" s="431"/>
      <c r="BK99" s="431"/>
      <c r="BL99" s="431"/>
      <c r="BM99" s="431"/>
      <c r="BN99" s="431"/>
      <c r="BO99" s="431"/>
      <c r="BP99" s="431"/>
      <c r="BQ99" s="431"/>
      <c r="BR99" s="431"/>
      <c r="BS99" s="431"/>
      <c r="BT99" s="431"/>
      <c r="BU99" s="431"/>
      <c r="BV99" s="431"/>
      <c r="BW99" s="431"/>
      <c r="BX99" s="431"/>
      <c r="BY99" s="431"/>
      <c r="BZ99" s="431"/>
      <c r="CA99" s="431"/>
      <c r="CB99" s="431"/>
      <c r="CC99" s="431"/>
      <c r="CD99" s="431"/>
      <c r="CE99" s="431"/>
      <c r="CF99" s="431"/>
      <c r="CG99" s="431"/>
      <c r="CH99" s="431"/>
      <c r="CI99" s="431"/>
      <c r="CJ99" s="431"/>
      <c r="CK99" s="431"/>
      <c r="CL99" s="431"/>
      <c r="CM99" s="432"/>
      <c r="CN99" s="417"/>
      <c r="CO99" s="418"/>
      <c r="CP99" s="418"/>
      <c r="CQ99" s="418"/>
      <c r="CR99" s="418"/>
      <c r="CS99" s="418"/>
      <c r="CT99" s="418"/>
      <c r="CU99" s="418"/>
      <c r="CV99" s="418"/>
      <c r="CW99" s="418"/>
      <c r="CX99" s="418"/>
      <c r="CY99" s="418"/>
      <c r="CZ99" s="418"/>
      <c r="DA99" s="419"/>
    </row>
    <row r="100" spans="1:105" s="42" customFormat="1" ht="14.25" customHeight="1">
      <c r="A100" s="423"/>
      <c r="B100" s="424"/>
      <c r="C100" s="424"/>
      <c r="D100" s="424"/>
      <c r="E100" s="424"/>
      <c r="F100" s="424"/>
      <c r="G100" s="424"/>
      <c r="H100" s="425"/>
      <c r="I100" s="63"/>
      <c r="J100" s="431" t="s">
        <v>207</v>
      </c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431"/>
      <c r="X100" s="431"/>
      <c r="Y100" s="431"/>
      <c r="Z100" s="431"/>
      <c r="AA100" s="431"/>
      <c r="AB100" s="431"/>
      <c r="AC100" s="431"/>
      <c r="AD100" s="431"/>
      <c r="AE100" s="431"/>
      <c r="AF100" s="431"/>
      <c r="AG100" s="431"/>
      <c r="AH100" s="431"/>
      <c r="AI100" s="431"/>
      <c r="AJ100" s="431"/>
      <c r="AK100" s="431"/>
      <c r="AL100" s="431"/>
      <c r="AM100" s="431"/>
      <c r="AN100" s="431"/>
      <c r="AO100" s="431"/>
      <c r="AP100" s="431"/>
      <c r="AQ100" s="431"/>
      <c r="AR100" s="431"/>
      <c r="AS100" s="431"/>
      <c r="AT100" s="431"/>
      <c r="AU100" s="431"/>
      <c r="AV100" s="431"/>
      <c r="AW100" s="431"/>
      <c r="AX100" s="431"/>
      <c r="AY100" s="431"/>
      <c r="AZ100" s="431"/>
      <c r="BA100" s="431"/>
      <c r="BB100" s="431"/>
      <c r="BC100" s="431"/>
      <c r="BD100" s="431"/>
      <c r="BE100" s="431"/>
      <c r="BF100" s="431"/>
      <c r="BG100" s="431"/>
      <c r="BH100" s="431"/>
      <c r="BI100" s="431"/>
      <c r="BJ100" s="431"/>
      <c r="BK100" s="431"/>
      <c r="BL100" s="431"/>
      <c r="BM100" s="431"/>
      <c r="BN100" s="431"/>
      <c r="BO100" s="431"/>
      <c r="BP100" s="431"/>
      <c r="BQ100" s="431"/>
      <c r="BR100" s="431"/>
      <c r="BS100" s="431"/>
      <c r="BT100" s="431"/>
      <c r="BU100" s="431"/>
      <c r="BV100" s="431"/>
      <c r="BW100" s="431"/>
      <c r="BX100" s="431"/>
      <c r="BY100" s="431"/>
      <c r="BZ100" s="431"/>
      <c r="CA100" s="431"/>
      <c r="CB100" s="431"/>
      <c r="CC100" s="431"/>
      <c r="CD100" s="431"/>
      <c r="CE100" s="431"/>
      <c r="CF100" s="431"/>
      <c r="CG100" s="431"/>
      <c r="CH100" s="431"/>
      <c r="CI100" s="431"/>
      <c r="CJ100" s="431"/>
      <c r="CK100" s="431"/>
      <c r="CL100" s="431"/>
      <c r="CM100" s="432"/>
      <c r="CN100" s="417"/>
      <c r="CO100" s="418"/>
      <c r="CP100" s="418"/>
      <c r="CQ100" s="418"/>
      <c r="CR100" s="418"/>
      <c r="CS100" s="418"/>
      <c r="CT100" s="418"/>
      <c r="CU100" s="418"/>
      <c r="CV100" s="418"/>
      <c r="CW100" s="418"/>
      <c r="CX100" s="418"/>
      <c r="CY100" s="418"/>
      <c r="CZ100" s="418"/>
      <c r="DA100" s="419"/>
    </row>
  </sheetData>
  <sheetProtection/>
  <mergeCells count="289">
    <mergeCell ref="A99:H99"/>
    <mergeCell ref="J99:CM99"/>
    <mergeCell ref="CN99:DA99"/>
    <mergeCell ref="A100:H100"/>
    <mergeCell ref="J100:CM100"/>
    <mergeCell ref="CN100:DA100"/>
    <mergeCell ref="A97:H97"/>
    <mergeCell ref="J97:CM97"/>
    <mergeCell ref="CN97:DA97"/>
    <mergeCell ref="A98:H98"/>
    <mergeCell ref="J98:CM98"/>
    <mergeCell ref="CN98:DA98"/>
    <mergeCell ref="A95:H95"/>
    <mergeCell ref="J95:CM95"/>
    <mergeCell ref="CN95:DA95"/>
    <mergeCell ref="A96:H96"/>
    <mergeCell ref="J96:CM96"/>
    <mergeCell ref="CN96:DA96"/>
    <mergeCell ref="A93:H93"/>
    <mergeCell ref="J93:CM93"/>
    <mergeCell ref="CN93:DA93"/>
    <mergeCell ref="A94:H94"/>
    <mergeCell ref="J94:CM94"/>
    <mergeCell ref="CN94:DA94"/>
    <mergeCell ref="A91:H91"/>
    <mergeCell ref="J91:CM91"/>
    <mergeCell ref="CN91:DA91"/>
    <mergeCell ref="A92:H92"/>
    <mergeCell ref="J92:CM92"/>
    <mergeCell ref="CN92:DA92"/>
    <mergeCell ref="A89:H89"/>
    <mergeCell ref="J89:CM89"/>
    <mergeCell ref="CN89:DA89"/>
    <mergeCell ref="A90:H90"/>
    <mergeCell ref="J90:CM90"/>
    <mergeCell ref="CN90:DA90"/>
    <mergeCell ref="A87:H87"/>
    <mergeCell ref="J87:CM87"/>
    <mergeCell ref="CN87:DA87"/>
    <mergeCell ref="A88:H88"/>
    <mergeCell ref="J88:CM88"/>
    <mergeCell ref="CN88:DA88"/>
    <mergeCell ref="A85:H85"/>
    <mergeCell ref="J85:CM85"/>
    <mergeCell ref="CN85:DA85"/>
    <mergeCell ref="A86:H86"/>
    <mergeCell ref="J86:CM86"/>
    <mergeCell ref="CN86:DA86"/>
    <mergeCell ref="A83:H83"/>
    <mergeCell ref="J83:CM83"/>
    <mergeCell ref="CN83:DA83"/>
    <mergeCell ref="A84:H84"/>
    <mergeCell ref="J84:CM84"/>
    <mergeCell ref="CN84:DA84"/>
    <mergeCell ref="A81:H81"/>
    <mergeCell ref="J81:CM81"/>
    <mergeCell ref="CN81:DA81"/>
    <mergeCell ref="A82:H82"/>
    <mergeCell ref="J82:CM82"/>
    <mergeCell ref="CN82:DA82"/>
    <mergeCell ref="A79:H79"/>
    <mergeCell ref="J79:CM79"/>
    <mergeCell ref="CN79:DA79"/>
    <mergeCell ref="A80:H80"/>
    <mergeCell ref="J80:CM80"/>
    <mergeCell ref="CN80:DA80"/>
    <mergeCell ref="A77:H77"/>
    <mergeCell ref="J77:CM77"/>
    <mergeCell ref="CN77:DA77"/>
    <mergeCell ref="A78:H78"/>
    <mergeCell ref="J78:CM78"/>
    <mergeCell ref="CN78:DA78"/>
    <mergeCell ref="A75:H75"/>
    <mergeCell ref="J75:CM75"/>
    <mergeCell ref="CN75:DA75"/>
    <mergeCell ref="A76:H76"/>
    <mergeCell ref="J76:CM76"/>
    <mergeCell ref="CN76:DA76"/>
    <mergeCell ref="A73:H73"/>
    <mergeCell ref="J73:CM73"/>
    <mergeCell ref="CN73:DA73"/>
    <mergeCell ref="A74:H74"/>
    <mergeCell ref="J74:CM74"/>
    <mergeCell ref="CN74:DA74"/>
    <mergeCell ref="A71:H71"/>
    <mergeCell ref="J71:CM71"/>
    <mergeCell ref="CN71:DA71"/>
    <mergeCell ref="A72:H72"/>
    <mergeCell ref="J72:CM72"/>
    <mergeCell ref="CN72:DA72"/>
    <mergeCell ref="A69:H69"/>
    <mergeCell ref="J69:CM69"/>
    <mergeCell ref="CN69:DA69"/>
    <mergeCell ref="A70:H70"/>
    <mergeCell ref="J70:CM70"/>
    <mergeCell ref="CN70:DA70"/>
    <mergeCell ref="A67:H67"/>
    <mergeCell ref="J67:CM67"/>
    <mergeCell ref="CN67:DA67"/>
    <mergeCell ref="A68:H68"/>
    <mergeCell ref="J68:CM68"/>
    <mergeCell ref="CN68:DA68"/>
    <mergeCell ref="A65:H65"/>
    <mergeCell ref="J65:CM65"/>
    <mergeCell ref="CN65:DA65"/>
    <mergeCell ref="A66:H66"/>
    <mergeCell ref="J66:CM66"/>
    <mergeCell ref="CN66:DA66"/>
    <mergeCell ref="A63:H63"/>
    <mergeCell ref="J63:CM63"/>
    <mergeCell ref="CN63:DA63"/>
    <mergeCell ref="A64:H64"/>
    <mergeCell ref="J64:CM64"/>
    <mergeCell ref="CN64:DA64"/>
    <mergeCell ref="A61:H61"/>
    <mergeCell ref="J61:CM61"/>
    <mergeCell ref="CN61:DA61"/>
    <mergeCell ref="A62:H62"/>
    <mergeCell ref="J62:CM62"/>
    <mergeCell ref="CN62:DA62"/>
    <mergeCell ref="A59:H59"/>
    <mergeCell ref="J59:CM59"/>
    <mergeCell ref="CN59:DA59"/>
    <mergeCell ref="A60:H60"/>
    <mergeCell ref="J60:CM60"/>
    <mergeCell ref="CN60:DA60"/>
    <mergeCell ref="A57:H57"/>
    <mergeCell ref="J57:CM57"/>
    <mergeCell ref="CN57:DA57"/>
    <mergeCell ref="A58:H58"/>
    <mergeCell ref="J58:CM58"/>
    <mergeCell ref="CN58:DA58"/>
    <mergeCell ref="A55:H55"/>
    <mergeCell ref="J55:CM55"/>
    <mergeCell ref="CN55:DA55"/>
    <mergeCell ref="A56:H56"/>
    <mergeCell ref="J56:CM56"/>
    <mergeCell ref="CN56:DA56"/>
    <mergeCell ref="A53:H53"/>
    <mergeCell ref="J53:CM53"/>
    <mergeCell ref="CN53:DA53"/>
    <mergeCell ref="A54:H54"/>
    <mergeCell ref="J54:CM54"/>
    <mergeCell ref="CN54:DA54"/>
    <mergeCell ref="A51:H51"/>
    <mergeCell ref="J51:CM51"/>
    <mergeCell ref="CN51:DA51"/>
    <mergeCell ref="A52:H52"/>
    <mergeCell ref="J52:CM52"/>
    <mergeCell ref="CN52:DA52"/>
    <mergeCell ref="A49:H49"/>
    <mergeCell ref="J49:CM49"/>
    <mergeCell ref="CN49:DA49"/>
    <mergeCell ref="A50:H50"/>
    <mergeCell ref="J50:CM50"/>
    <mergeCell ref="CN50:DA50"/>
    <mergeCell ref="A47:H47"/>
    <mergeCell ref="J47:CM47"/>
    <mergeCell ref="CN47:DA47"/>
    <mergeCell ref="A48:H48"/>
    <mergeCell ref="J48:CM48"/>
    <mergeCell ref="CN48:DA48"/>
    <mergeCell ref="A45:H45"/>
    <mergeCell ref="J45:CM45"/>
    <mergeCell ref="CN45:DA45"/>
    <mergeCell ref="A46:H46"/>
    <mergeCell ref="J46:CM46"/>
    <mergeCell ref="CN46:DA46"/>
    <mergeCell ref="A43:H43"/>
    <mergeCell ref="J43:CM43"/>
    <mergeCell ref="CN43:DA43"/>
    <mergeCell ref="A44:H44"/>
    <mergeCell ref="J44:CM44"/>
    <mergeCell ref="CN44:DA44"/>
    <mergeCell ref="A41:H41"/>
    <mergeCell ref="J41:CM41"/>
    <mergeCell ref="CN41:DA41"/>
    <mergeCell ref="A42:H42"/>
    <mergeCell ref="J42:CM42"/>
    <mergeCell ref="CN42:DA42"/>
    <mergeCell ref="A39:H39"/>
    <mergeCell ref="J39:CM39"/>
    <mergeCell ref="CN39:DA39"/>
    <mergeCell ref="A40:H40"/>
    <mergeCell ref="J40:CM40"/>
    <mergeCell ref="CN40:DA40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A31:H31"/>
    <mergeCell ref="J31:CM31"/>
    <mergeCell ref="CN31:DA31"/>
    <mergeCell ref="A32:H32"/>
    <mergeCell ref="J32:CM32"/>
    <mergeCell ref="CN32:DA32"/>
    <mergeCell ref="A29:H29"/>
    <mergeCell ref="J29:CM29"/>
    <mergeCell ref="CN29:DA29"/>
    <mergeCell ref="A30:H30"/>
    <mergeCell ref="J30:CM30"/>
    <mergeCell ref="CN30:DA30"/>
    <mergeCell ref="A27:H27"/>
    <mergeCell ref="J27:CM27"/>
    <mergeCell ref="CN27:DA27"/>
    <mergeCell ref="A28:H28"/>
    <mergeCell ref="J28:CM28"/>
    <mergeCell ref="CN28:DA28"/>
    <mergeCell ref="A25:H25"/>
    <mergeCell ref="J25:CM25"/>
    <mergeCell ref="CN25:DA25"/>
    <mergeCell ref="A26:H26"/>
    <mergeCell ref="J26:CM26"/>
    <mergeCell ref="CN26:DA26"/>
    <mergeCell ref="A23:H23"/>
    <mergeCell ref="J23:CM23"/>
    <mergeCell ref="CN23:DA23"/>
    <mergeCell ref="A24:H24"/>
    <mergeCell ref="J24:CM24"/>
    <mergeCell ref="CN24:DA24"/>
    <mergeCell ref="A21:H21"/>
    <mergeCell ref="J21:CM21"/>
    <mergeCell ref="CN21:DA21"/>
    <mergeCell ref="A22:H22"/>
    <mergeCell ref="J22:CM22"/>
    <mergeCell ref="CN22:DA22"/>
    <mergeCell ref="A19:H19"/>
    <mergeCell ref="J19:CM19"/>
    <mergeCell ref="CN19:DA19"/>
    <mergeCell ref="A20:H20"/>
    <mergeCell ref="J20:CM20"/>
    <mergeCell ref="CN20:DA20"/>
    <mergeCell ref="A17:H17"/>
    <mergeCell ref="J17:CM17"/>
    <mergeCell ref="CN17:DA17"/>
    <mergeCell ref="A18:H18"/>
    <mergeCell ref="J18:CM18"/>
    <mergeCell ref="CN18:DA18"/>
    <mergeCell ref="A15:H15"/>
    <mergeCell ref="J15:CM15"/>
    <mergeCell ref="CN15:DA15"/>
    <mergeCell ref="A16:H16"/>
    <mergeCell ref="J16:CM16"/>
    <mergeCell ref="CN16:DA16"/>
    <mergeCell ref="A13:H13"/>
    <mergeCell ref="J13:CM13"/>
    <mergeCell ref="CN13:DA13"/>
    <mergeCell ref="A14:H14"/>
    <mergeCell ref="J14:CM14"/>
    <mergeCell ref="CN14:DA14"/>
    <mergeCell ref="A11:H11"/>
    <mergeCell ref="J11:CM11"/>
    <mergeCell ref="CN11:DA11"/>
    <mergeCell ref="A12:H12"/>
    <mergeCell ref="J12:CM12"/>
    <mergeCell ref="CN12:DA12"/>
    <mergeCell ref="A9:H9"/>
    <mergeCell ref="J9:CM9"/>
    <mergeCell ref="CN9:DA9"/>
    <mergeCell ref="A10:H10"/>
    <mergeCell ref="J10:CM10"/>
    <mergeCell ref="CN10:DA10"/>
    <mergeCell ref="A5:DA5"/>
    <mergeCell ref="A7:H7"/>
    <mergeCell ref="I7:CM7"/>
    <mergeCell ref="CN7:DA7"/>
    <mergeCell ref="A8:H8"/>
    <mergeCell ref="I8:CM8"/>
    <mergeCell ref="CN8:DA8"/>
    <mergeCell ref="A1:DA1"/>
    <mergeCell ref="A2:DA2"/>
    <mergeCell ref="B3:CZ3"/>
    <mergeCell ref="AH4:BM4"/>
    <mergeCell ref="BN4:BQ4"/>
    <mergeCell ref="BR4:B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N20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30.7109375" style="0" customWidth="1"/>
    <col min="4" max="4" width="14.00390625" style="0" bestFit="1" customWidth="1"/>
    <col min="5" max="5" width="13.140625" style="0" bestFit="1" customWidth="1"/>
    <col min="7" max="7" width="17.140625" style="0" bestFit="1" customWidth="1"/>
    <col min="8" max="8" width="14.7109375" style="0" bestFit="1" customWidth="1"/>
    <col min="9" max="9" width="15.28125" style="0" bestFit="1" customWidth="1"/>
  </cols>
  <sheetData>
    <row r="2" spans="1:7" ht="15">
      <c r="A2" s="621" t="s">
        <v>522</v>
      </c>
      <c r="B2" s="621"/>
      <c r="C2" s="621"/>
      <c r="D2" s="621"/>
      <c r="E2" s="621"/>
      <c r="F2" s="621"/>
      <c r="G2" s="621"/>
    </row>
    <row r="3" spans="1:7" ht="15">
      <c r="A3" s="239"/>
      <c r="B3" s="239"/>
      <c r="C3" s="239"/>
      <c r="D3" s="239"/>
      <c r="E3" s="239"/>
      <c r="F3" s="239"/>
      <c r="G3" s="239"/>
    </row>
    <row r="4" spans="1:6" ht="15">
      <c r="A4" s="15" t="s">
        <v>509</v>
      </c>
      <c r="B4" s="16"/>
      <c r="C4" s="16"/>
      <c r="D4" s="16"/>
      <c r="E4" s="16"/>
      <c r="F4" s="16"/>
    </row>
    <row r="5" spans="1:40" ht="15">
      <c r="A5" s="620" t="s">
        <v>510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620"/>
      <c r="AN5" s="620"/>
    </row>
    <row r="6" spans="1:7" ht="15">
      <c r="A6" s="16"/>
      <c r="B6" s="16"/>
      <c r="C6" s="16"/>
      <c r="D6" s="16"/>
      <c r="E6" s="16"/>
      <c r="F6" s="16"/>
      <c r="G6" s="16"/>
    </row>
    <row r="7" spans="1:9" ht="60">
      <c r="A7" s="175" t="s">
        <v>523</v>
      </c>
      <c r="B7" s="175" t="s">
        <v>524</v>
      </c>
      <c r="C7" s="175" t="s">
        <v>0</v>
      </c>
      <c r="D7" s="175" t="s">
        <v>525</v>
      </c>
      <c r="E7" s="175" t="s">
        <v>526</v>
      </c>
      <c r="F7" s="175" t="s">
        <v>527</v>
      </c>
      <c r="G7" s="175" t="s">
        <v>528</v>
      </c>
      <c r="I7" s="177" t="s">
        <v>449</v>
      </c>
    </row>
    <row r="8" spans="1:7" ht="15">
      <c r="A8" s="178">
        <v>1</v>
      </c>
      <c r="B8" s="178"/>
      <c r="C8" s="178">
        <v>2</v>
      </c>
      <c r="D8" s="178">
        <v>3</v>
      </c>
      <c r="E8" s="178">
        <v>4</v>
      </c>
      <c r="F8" s="178"/>
      <c r="G8" s="178">
        <v>5</v>
      </c>
    </row>
    <row r="9" spans="1:9" s="241" customFormat="1" ht="15">
      <c r="A9" s="186"/>
      <c r="B9" s="186">
        <v>22317</v>
      </c>
      <c r="C9" s="186" t="s">
        <v>529</v>
      </c>
      <c r="D9" s="186"/>
      <c r="E9" s="186"/>
      <c r="F9" s="186"/>
      <c r="G9" s="240">
        <f>G10</f>
        <v>122400</v>
      </c>
      <c r="I9" s="241">
        <v>122400</v>
      </c>
    </row>
    <row r="10" spans="1:9" ht="15">
      <c r="A10" s="178">
        <v>1</v>
      </c>
      <c r="B10" s="178">
        <v>22317</v>
      </c>
      <c r="C10" s="125" t="s">
        <v>530</v>
      </c>
      <c r="D10" s="182">
        <f>G10/E10</f>
        <v>23704.614934120444</v>
      </c>
      <c r="E10" s="182">
        <v>5.1635515</v>
      </c>
      <c r="F10" s="182"/>
      <c r="G10" s="237">
        <v>122400</v>
      </c>
      <c r="H10" s="192"/>
      <c r="I10" s="242"/>
    </row>
    <row r="11" spans="1:9" ht="15">
      <c r="A11" s="176">
        <v>2</v>
      </c>
      <c r="B11" s="243">
        <v>22325</v>
      </c>
      <c r="C11" s="244" t="s">
        <v>590</v>
      </c>
      <c r="D11" s="245"/>
      <c r="E11" s="245"/>
      <c r="F11" s="245"/>
      <c r="G11" s="246">
        <f>G12+G13+G14</f>
        <v>261700</v>
      </c>
      <c r="H11" s="192"/>
      <c r="I11" s="247">
        <v>261700</v>
      </c>
    </row>
    <row r="12" spans="1:11" ht="30">
      <c r="A12" s="178"/>
      <c r="B12" s="178"/>
      <c r="C12" s="179" t="s">
        <v>531</v>
      </c>
      <c r="D12" s="182">
        <f>G12/E12</f>
        <v>63.79146018335474</v>
      </c>
      <c r="E12" s="182">
        <v>4102.43</v>
      </c>
      <c r="F12" s="182"/>
      <c r="G12" s="237">
        <v>261700</v>
      </c>
      <c r="I12" s="248"/>
      <c r="J12" s="238"/>
      <c r="K12" s="249"/>
    </row>
    <row r="13" spans="1:11" ht="15" hidden="1">
      <c r="A13" s="178"/>
      <c r="B13" s="178"/>
      <c r="C13" s="125"/>
      <c r="D13" s="182"/>
      <c r="E13" s="182">
        <v>0</v>
      </c>
      <c r="F13" s="182"/>
      <c r="G13" s="237">
        <f>D13*E13</f>
        <v>0</v>
      </c>
      <c r="I13" s="248"/>
      <c r="K13" s="249"/>
    </row>
    <row r="14" spans="1:9" ht="15" hidden="1">
      <c r="A14" s="178"/>
      <c r="B14" s="178"/>
      <c r="C14" s="125" t="s">
        <v>532</v>
      </c>
      <c r="D14" s="182">
        <v>0</v>
      </c>
      <c r="E14" s="182">
        <v>0</v>
      </c>
      <c r="F14" s="182"/>
      <c r="G14" s="237">
        <f>D14*E14</f>
        <v>0</v>
      </c>
      <c r="I14" s="248"/>
    </row>
    <row r="15" spans="1:9" ht="15">
      <c r="A15" s="176">
        <v>3</v>
      </c>
      <c r="B15" s="243">
        <v>22333</v>
      </c>
      <c r="C15" s="244" t="s">
        <v>590</v>
      </c>
      <c r="D15" s="189"/>
      <c r="E15" s="245"/>
      <c r="F15" s="245"/>
      <c r="G15" s="189">
        <f>G16+G18</f>
        <v>22600</v>
      </c>
      <c r="H15" s="192"/>
      <c r="I15" s="242">
        <v>22600</v>
      </c>
    </row>
    <row r="16" spans="1:10" ht="30">
      <c r="A16" s="178"/>
      <c r="B16" s="178"/>
      <c r="C16" s="250" t="s">
        <v>591</v>
      </c>
      <c r="D16" s="182">
        <v>797.9361</v>
      </c>
      <c r="E16" s="182">
        <v>25.39</v>
      </c>
      <c r="F16" s="182"/>
      <c r="G16" s="237">
        <v>9359</v>
      </c>
      <c r="I16" s="192"/>
      <c r="J16" s="192"/>
    </row>
    <row r="17" spans="1:8" ht="15" hidden="1">
      <c r="A17" s="178"/>
      <c r="B17" s="178"/>
      <c r="C17" s="125" t="s">
        <v>533</v>
      </c>
      <c r="D17" s="182">
        <v>400</v>
      </c>
      <c r="E17" s="182">
        <v>30.61</v>
      </c>
      <c r="F17" s="182"/>
      <c r="G17" s="237">
        <f>D17*E17+0.04</f>
        <v>12244.04</v>
      </c>
      <c r="H17" s="192"/>
    </row>
    <row r="18" spans="1:9" ht="30">
      <c r="A18" s="178"/>
      <c r="B18" s="178"/>
      <c r="C18" s="250" t="s">
        <v>592</v>
      </c>
      <c r="D18" s="182">
        <f>D16</f>
        <v>797.9361</v>
      </c>
      <c r="E18" s="182">
        <v>34.71</v>
      </c>
      <c r="F18" s="182"/>
      <c r="G18" s="237">
        <v>13241</v>
      </c>
      <c r="I18" s="192"/>
    </row>
    <row r="19" spans="1:7" ht="15" hidden="1">
      <c r="A19" s="178"/>
      <c r="B19" s="178"/>
      <c r="C19" s="125" t="s">
        <v>533</v>
      </c>
      <c r="D19" s="182">
        <f>D17</f>
        <v>400</v>
      </c>
      <c r="E19" s="182">
        <v>42</v>
      </c>
      <c r="F19" s="182"/>
      <c r="G19" s="237">
        <f>D19*E19</f>
        <v>16800</v>
      </c>
    </row>
    <row r="20" spans="1:7" ht="15">
      <c r="A20" s="251"/>
      <c r="B20" s="251"/>
      <c r="C20" s="251" t="s">
        <v>425</v>
      </c>
      <c r="D20" s="252"/>
      <c r="E20" s="253"/>
      <c r="F20" s="253"/>
      <c r="G20" s="252">
        <f>G10+G11+G15</f>
        <v>406700</v>
      </c>
    </row>
  </sheetData>
  <sheetProtection/>
  <mergeCells count="2">
    <mergeCell ref="A2:G2"/>
    <mergeCell ref="A5:AN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AM26"/>
  <sheetViews>
    <sheetView zoomScalePageLayoutView="0" workbookViewId="0" topLeftCell="A16">
      <selection activeCell="G24" sqref="G24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28.140625" style="0" customWidth="1"/>
    <col min="4" max="4" width="8.00390625" style="0" customWidth="1"/>
    <col min="5" max="5" width="9.28125" style="0" bestFit="1" customWidth="1"/>
    <col min="6" max="6" width="10.421875" style="0" bestFit="1" customWidth="1"/>
    <col min="7" max="7" width="13.00390625" style="255" customWidth="1"/>
    <col min="9" max="9" width="10.8515625" style="0" customWidth="1"/>
    <col min="11" max="11" width="9.28125" style="0" bestFit="1" customWidth="1"/>
  </cols>
  <sheetData>
    <row r="4" spans="1:7" ht="15">
      <c r="A4" s="621" t="s">
        <v>534</v>
      </c>
      <c r="B4" s="621"/>
      <c r="C4" s="621"/>
      <c r="D4" s="621"/>
      <c r="E4" s="621"/>
      <c r="F4" s="621"/>
      <c r="G4" s="621"/>
    </row>
    <row r="5" spans="1:7" ht="15">
      <c r="A5" s="239"/>
      <c r="B5" s="239"/>
      <c r="C5" s="239"/>
      <c r="D5" s="239"/>
      <c r="E5" s="239"/>
      <c r="F5" s="239"/>
      <c r="G5" s="254"/>
    </row>
    <row r="6" spans="1:5" ht="15">
      <c r="A6" s="15" t="s">
        <v>509</v>
      </c>
      <c r="B6" s="16"/>
      <c r="C6" s="16"/>
      <c r="D6" s="16"/>
      <c r="E6" s="16"/>
    </row>
    <row r="7" spans="1:39" ht="15">
      <c r="A7" s="620" t="s">
        <v>510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</row>
    <row r="8" spans="1:7" ht="15">
      <c r="A8" s="16"/>
      <c r="B8" s="16"/>
      <c r="C8" s="16"/>
      <c r="D8" s="16"/>
      <c r="E8" s="16"/>
      <c r="F8" s="16"/>
      <c r="G8" s="200"/>
    </row>
    <row r="9" spans="1:9" ht="75">
      <c r="A9" s="175" t="s">
        <v>535</v>
      </c>
      <c r="B9" s="175" t="s">
        <v>524</v>
      </c>
      <c r="C9" s="176" t="s">
        <v>420</v>
      </c>
      <c r="D9" s="175" t="s">
        <v>536</v>
      </c>
      <c r="E9" s="175" t="s">
        <v>513</v>
      </c>
      <c r="F9" s="175" t="s">
        <v>514</v>
      </c>
      <c r="G9" s="225" t="s">
        <v>537</v>
      </c>
      <c r="I9" s="177" t="s">
        <v>449</v>
      </c>
    </row>
    <row r="10" spans="1:7" ht="15">
      <c r="A10" s="178">
        <v>1</v>
      </c>
      <c r="B10" s="178">
        <v>2</v>
      </c>
      <c r="C10" s="178">
        <v>2</v>
      </c>
      <c r="D10" s="178">
        <v>3</v>
      </c>
      <c r="E10" s="178">
        <v>4</v>
      </c>
      <c r="F10" s="178">
        <v>5</v>
      </c>
      <c r="G10" s="256">
        <v>6</v>
      </c>
    </row>
    <row r="11" spans="1:9" ht="60">
      <c r="A11" s="201"/>
      <c r="B11" s="178">
        <v>22501</v>
      </c>
      <c r="C11" s="179" t="s">
        <v>538</v>
      </c>
      <c r="D11" s="257"/>
      <c r="E11" s="258">
        <v>12</v>
      </c>
      <c r="F11" s="259">
        <v>36.8</v>
      </c>
      <c r="G11" s="260">
        <v>445</v>
      </c>
      <c r="H11" s="185"/>
      <c r="I11" s="185"/>
    </row>
    <row r="12" spans="1:8" ht="29.25" customHeight="1">
      <c r="A12" s="201"/>
      <c r="B12" s="178">
        <v>22501</v>
      </c>
      <c r="C12" s="250" t="s">
        <v>588</v>
      </c>
      <c r="D12" s="178"/>
      <c r="E12" s="178">
        <v>12</v>
      </c>
      <c r="F12" s="259">
        <v>563</v>
      </c>
      <c r="G12" s="260">
        <v>6755</v>
      </c>
      <c r="H12" s="185"/>
    </row>
    <row r="13" spans="1:9" ht="15">
      <c r="A13" s="201">
        <v>1</v>
      </c>
      <c r="B13" s="186">
        <v>22501</v>
      </c>
      <c r="C13" s="261" t="s">
        <v>425</v>
      </c>
      <c r="D13" s="262"/>
      <c r="E13" s="263"/>
      <c r="F13" s="264"/>
      <c r="G13" s="265">
        <f>SUM(G11:G12)</f>
        <v>7200</v>
      </c>
      <c r="I13" s="185">
        <v>7200</v>
      </c>
    </row>
    <row r="14" spans="1:7" ht="30">
      <c r="A14" s="201"/>
      <c r="B14" s="178">
        <v>22503</v>
      </c>
      <c r="C14" s="250" t="s">
        <v>539</v>
      </c>
      <c r="D14" s="178">
        <v>18</v>
      </c>
      <c r="E14" s="178">
        <v>1</v>
      </c>
      <c r="F14" s="259">
        <f>G14/D14</f>
        <v>433.3333333333333</v>
      </c>
      <c r="G14" s="260">
        <v>7800</v>
      </c>
    </row>
    <row r="15" spans="1:19" ht="45">
      <c r="A15" s="266"/>
      <c r="B15" s="176">
        <v>22503</v>
      </c>
      <c r="C15" s="179" t="s">
        <v>540</v>
      </c>
      <c r="D15" s="178">
        <v>1</v>
      </c>
      <c r="E15" s="258">
        <v>0</v>
      </c>
      <c r="F15" s="259">
        <v>486.48</v>
      </c>
      <c r="G15" s="260">
        <f>D15*E15*F15</f>
        <v>0</v>
      </c>
      <c r="M15" s="622"/>
      <c r="N15" s="622"/>
      <c r="O15" s="622"/>
      <c r="P15" s="622"/>
      <c r="Q15" s="622"/>
      <c r="R15" s="622"/>
      <c r="S15" s="622"/>
    </row>
    <row r="16" spans="1:19" ht="30">
      <c r="A16" s="266"/>
      <c r="B16" s="176">
        <v>22503</v>
      </c>
      <c r="C16" s="179" t="s">
        <v>541</v>
      </c>
      <c r="D16" s="178">
        <v>1</v>
      </c>
      <c r="E16" s="178">
        <v>12</v>
      </c>
      <c r="F16" s="259">
        <v>1200</v>
      </c>
      <c r="G16" s="260">
        <f>E16*F16</f>
        <v>14400</v>
      </c>
      <c r="M16" s="267"/>
      <c r="N16" s="267"/>
      <c r="O16" s="267"/>
      <c r="P16" s="267"/>
      <c r="Q16" s="267"/>
      <c r="R16" s="267"/>
      <c r="S16" s="267"/>
    </row>
    <row r="17" spans="1:19" ht="30">
      <c r="A17" s="266"/>
      <c r="B17" s="176">
        <v>22503</v>
      </c>
      <c r="C17" s="179" t="s">
        <v>542</v>
      </c>
      <c r="D17" s="178">
        <v>1</v>
      </c>
      <c r="E17" s="178"/>
      <c r="F17" s="259">
        <f>G17</f>
        <v>11800</v>
      </c>
      <c r="G17" s="260">
        <f>5000+6800</f>
        <v>11800</v>
      </c>
      <c r="M17" s="267"/>
      <c r="N17" s="267"/>
      <c r="O17" s="267"/>
      <c r="P17" s="267"/>
      <c r="Q17" s="267"/>
      <c r="R17" s="267"/>
      <c r="S17" s="267"/>
    </row>
    <row r="18" spans="1:7" ht="45">
      <c r="A18" s="201"/>
      <c r="B18" s="176">
        <v>22503</v>
      </c>
      <c r="C18" s="179" t="s">
        <v>543</v>
      </c>
      <c r="D18" s="178">
        <v>1</v>
      </c>
      <c r="E18" s="178">
        <v>1</v>
      </c>
      <c r="F18" s="259">
        <f>G18</f>
        <v>10300</v>
      </c>
      <c r="G18" s="260">
        <f>5300+5000</f>
        <v>10300</v>
      </c>
    </row>
    <row r="19" spans="1:11" ht="15">
      <c r="A19" s="201">
        <v>2</v>
      </c>
      <c r="B19" s="186">
        <v>22503</v>
      </c>
      <c r="C19" s="268" t="s">
        <v>425</v>
      </c>
      <c r="D19" s="186"/>
      <c r="E19" s="186"/>
      <c r="F19" s="188"/>
      <c r="G19" s="269">
        <f>SUM(G14:G18)</f>
        <v>44300</v>
      </c>
      <c r="H19" s="185"/>
      <c r="I19" s="238">
        <v>44300</v>
      </c>
      <c r="J19" s="238"/>
      <c r="K19" s="238">
        <f>G19-I19</f>
        <v>0</v>
      </c>
    </row>
    <row r="20" spans="1:9" ht="15">
      <c r="A20" s="201">
        <v>3</v>
      </c>
      <c r="B20" s="186">
        <v>22504</v>
      </c>
      <c r="C20" s="244" t="s">
        <v>544</v>
      </c>
      <c r="D20" s="186">
        <v>23</v>
      </c>
      <c r="E20" s="186"/>
      <c r="F20" s="270"/>
      <c r="G20" s="269">
        <v>4600</v>
      </c>
      <c r="H20" s="185"/>
      <c r="I20" s="238">
        <f>'[1]детализация'!G43-G20</f>
        <v>6900</v>
      </c>
    </row>
    <row r="21" spans="1:9" ht="60">
      <c r="A21" s="201"/>
      <c r="B21" s="176">
        <v>22599</v>
      </c>
      <c r="C21" s="179" t="s">
        <v>545</v>
      </c>
      <c r="D21" s="271">
        <v>1</v>
      </c>
      <c r="E21" s="178">
        <v>12</v>
      </c>
      <c r="F21" s="259">
        <v>2000</v>
      </c>
      <c r="G21" s="260">
        <f>E21*F21</f>
        <v>24000</v>
      </c>
      <c r="I21" s="185"/>
    </row>
    <row r="22" spans="1:9" ht="45">
      <c r="A22" s="201"/>
      <c r="B22" s="176">
        <v>22599</v>
      </c>
      <c r="C22" s="179" t="s">
        <v>546</v>
      </c>
      <c r="D22" s="271">
        <v>1</v>
      </c>
      <c r="E22" s="178">
        <v>0</v>
      </c>
      <c r="F22" s="259">
        <v>0</v>
      </c>
      <c r="G22" s="260">
        <f>E22*F22</f>
        <v>0</v>
      </c>
      <c r="I22" s="185"/>
    </row>
    <row r="23" spans="1:9" ht="45">
      <c r="A23" s="201"/>
      <c r="B23" s="176">
        <v>22599</v>
      </c>
      <c r="C23" s="179" t="s">
        <v>589</v>
      </c>
      <c r="D23" s="271">
        <v>1</v>
      </c>
      <c r="E23" s="258"/>
      <c r="F23" s="259"/>
      <c r="G23" s="260">
        <v>9900</v>
      </c>
      <c r="I23" s="185"/>
    </row>
    <row r="24" spans="1:9" ht="30">
      <c r="A24" s="201"/>
      <c r="B24" s="176">
        <v>22599</v>
      </c>
      <c r="C24" s="272" t="s">
        <v>547</v>
      </c>
      <c r="D24" s="256">
        <v>1</v>
      </c>
      <c r="E24" s="256">
        <v>1</v>
      </c>
      <c r="F24" s="260">
        <f>G24</f>
        <v>13500</v>
      </c>
      <c r="G24" s="260">
        <v>13500</v>
      </c>
      <c r="I24" s="185"/>
    </row>
    <row r="25" spans="1:11" ht="15">
      <c r="A25" s="201">
        <v>5</v>
      </c>
      <c r="B25" s="243"/>
      <c r="C25" s="244" t="s">
        <v>548</v>
      </c>
      <c r="D25" s="271"/>
      <c r="E25" s="178"/>
      <c r="F25" s="259"/>
      <c r="G25" s="269">
        <f>SUM(G21:G24)</f>
        <v>47400</v>
      </c>
      <c r="I25" s="185">
        <f>47400</f>
        <v>47400</v>
      </c>
      <c r="K25" s="238">
        <f>G25-I25</f>
        <v>0</v>
      </c>
    </row>
    <row r="26" spans="1:9" ht="15">
      <c r="A26" s="271"/>
      <c r="B26" s="271"/>
      <c r="C26" s="251" t="s">
        <v>425</v>
      </c>
      <c r="D26" s="271"/>
      <c r="E26" s="271"/>
      <c r="F26" s="271"/>
      <c r="G26" s="269">
        <f>G13+G19+G20+G25</f>
        <v>103500</v>
      </c>
      <c r="I26" s="238"/>
    </row>
  </sheetData>
  <sheetProtection/>
  <mergeCells count="3">
    <mergeCell ref="A4:G4"/>
    <mergeCell ref="A7:AM7"/>
    <mergeCell ref="M15:S1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C1">
      <selection activeCell="H16" sqref="H16"/>
    </sheetView>
  </sheetViews>
  <sheetFormatPr defaultColWidth="9.140625" defaultRowHeight="15"/>
  <cols>
    <col min="1" max="1" width="6.8515625" style="0" customWidth="1"/>
    <col min="2" max="2" width="9.421875" style="0" bestFit="1" customWidth="1"/>
    <col min="3" max="3" width="34.28125" style="0" customWidth="1"/>
    <col min="4" max="4" width="13.8515625" style="0" bestFit="1" customWidth="1"/>
    <col min="5" max="5" width="14.00390625" style="0" bestFit="1" customWidth="1"/>
    <col min="6" max="6" width="15.28125" style="0" bestFit="1" customWidth="1"/>
    <col min="7" max="7" width="12.140625" style="0" bestFit="1" customWidth="1"/>
    <col min="8" max="8" width="15.140625" style="0" bestFit="1" customWidth="1"/>
    <col min="9" max="9" width="12.28125" style="0" bestFit="1" customWidth="1"/>
    <col min="10" max="10" width="11.140625" style="0" bestFit="1" customWidth="1"/>
  </cols>
  <sheetData>
    <row r="2" spans="1:8" ht="15">
      <c r="A2" s="621" t="s">
        <v>549</v>
      </c>
      <c r="B2" s="621"/>
      <c r="C2" s="621"/>
      <c r="D2" s="621"/>
      <c r="E2" s="621"/>
      <c r="F2" s="621"/>
      <c r="G2" s="273"/>
      <c r="H2" s="273"/>
    </row>
    <row r="4" spans="1:8" ht="42.75">
      <c r="A4" s="193" t="s">
        <v>523</v>
      </c>
      <c r="B4" s="193" t="s">
        <v>550</v>
      </c>
      <c r="C4" s="193" t="s">
        <v>420</v>
      </c>
      <c r="D4" s="193" t="s">
        <v>551</v>
      </c>
      <c r="E4" s="193" t="s">
        <v>514</v>
      </c>
      <c r="F4" s="193" t="s">
        <v>552</v>
      </c>
      <c r="H4" s="177" t="s">
        <v>449</v>
      </c>
    </row>
    <row r="5" spans="1:6" ht="15">
      <c r="A5" s="186">
        <v>1</v>
      </c>
      <c r="B5" s="186"/>
      <c r="C5" s="186">
        <v>2</v>
      </c>
      <c r="D5" s="186">
        <v>3</v>
      </c>
      <c r="E5" s="186">
        <v>4</v>
      </c>
      <c r="F5" s="186">
        <v>5</v>
      </c>
    </row>
    <row r="6" spans="1:9" ht="15">
      <c r="A6" s="178">
        <v>1</v>
      </c>
      <c r="B6" s="186">
        <v>22603</v>
      </c>
      <c r="C6" s="188" t="s">
        <v>553</v>
      </c>
      <c r="D6" s="274">
        <v>12</v>
      </c>
      <c r="E6" s="189">
        <f>F6/D6</f>
        <v>916.6666666666666</v>
      </c>
      <c r="F6" s="189">
        <f>H6</f>
        <v>11000</v>
      </c>
      <c r="G6" s="185"/>
      <c r="H6" s="238">
        <f>расшифровка!F44</f>
        <v>11000</v>
      </c>
      <c r="I6" s="192">
        <f>F6-H6</f>
        <v>0</v>
      </c>
    </row>
    <row r="7" spans="1:6" ht="28.5">
      <c r="A7" s="178">
        <v>2</v>
      </c>
      <c r="B7" s="186">
        <v>22605</v>
      </c>
      <c r="C7" s="244" t="s">
        <v>554</v>
      </c>
      <c r="D7" s="274">
        <v>1</v>
      </c>
      <c r="E7" s="189">
        <f>F7</f>
        <v>0</v>
      </c>
      <c r="F7" s="189"/>
    </row>
    <row r="8" spans="1:8" ht="15">
      <c r="A8" s="178">
        <v>3</v>
      </c>
      <c r="B8" s="275">
        <v>22699</v>
      </c>
      <c r="C8" s="125" t="s">
        <v>587</v>
      </c>
      <c r="D8" s="178">
        <v>12</v>
      </c>
      <c r="E8" s="237">
        <v>2000</v>
      </c>
      <c r="F8" s="276">
        <f>D8*E8</f>
        <v>24000</v>
      </c>
      <c r="H8" s="185"/>
    </row>
    <row r="9" spans="1:8" ht="30">
      <c r="A9" s="178"/>
      <c r="B9" s="178"/>
      <c r="C9" s="250" t="s">
        <v>555</v>
      </c>
      <c r="D9" s="277">
        <v>5</v>
      </c>
      <c r="E9" s="237"/>
      <c r="F9" s="276"/>
      <c r="H9" s="192"/>
    </row>
    <row r="10" spans="1:6" ht="15">
      <c r="A10" s="178"/>
      <c r="B10" s="178"/>
      <c r="C10" s="250" t="s">
        <v>556</v>
      </c>
      <c r="D10" s="178">
        <v>36</v>
      </c>
      <c r="E10" s="237">
        <f>F10/D10</f>
        <v>381.1111111111111</v>
      </c>
      <c r="F10" s="276">
        <f>15000-1280</f>
        <v>13720</v>
      </c>
    </row>
    <row r="11" spans="1:6" ht="30">
      <c r="A11" s="178"/>
      <c r="B11" s="178"/>
      <c r="C11" s="179" t="s">
        <v>557</v>
      </c>
      <c r="D11" s="278">
        <v>29</v>
      </c>
      <c r="E11" s="279"/>
      <c r="F11" s="276"/>
    </row>
    <row r="12" spans="1:6" ht="15">
      <c r="A12" s="178"/>
      <c r="B12" s="178"/>
      <c r="C12" s="179" t="s">
        <v>558</v>
      </c>
      <c r="D12" s="278">
        <v>2</v>
      </c>
      <c r="E12" s="279">
        <f>F12/D12</f>
        <v>0</v>
      </c>
      <c r="F12" s="276">
        <f>'[1]детализация'!F24</f>
        <v>0</v>
      </c>
    </row>
    <row r="13" spans="1:9" ht="30">
      <c r="A13" s="178"/>
      <c r="B13" s="178"/>
      <c r="C13" s="179" t="s">
        <v>559</v>
      </c>
      <c r="D13" s="280">
        <v>254000</v>
      </c>
      <c r="E13" s="281">
        <v>0.02</v>
      </c>
      <c r="F13" s="276">
        <f>D13*E13</f>
        <v>5080</v>
      </c>
      <c r="H13" s="185"/>
      <c r="I13" s="185"/>
    </row>
    <row r="14" spans="1:10" ht="15">
      <c r="A14" s="176"/>
      <c r="B14" s="178"/>
      <c r="C14" s="188" t="s">
        <v>560</v>
      </c>
      <c r="D14" s="178"/>
      <c r="E14" s="237"/>
      <c r="F14" s="189">
        <f>F8+F9+F10+F11+F12+F13</f>
        <v>42800</v>
      </c>
      <c r="G14" s="185"/>
      <c r="H14" s="238">
        <f>расшифровка!F47</f>
        <v>68400</v>
      </c>
      <c r="I14" s="192"/>
      <c r="J14" s="192">
        <f>H14-F14</f>
        <v>25600</v>
      </c>
    </row>
    <row r="15" spans="1:8" ht="15">
      <c r="A15" s="188"/>
      <c r="B15" s="186"/>
      <c r="C15" s="188" t="s">
        <v>425</v>
      </c>
      <c r="D15" s="188"/>
      <c r="E15" s="189"/>
      <c r="F15" s="189">
        <f>F6+F7+F8+F9+F10+F11+F12+F13</f>
        <v>53800</v>
      </c>
      <c r="H15" s="185">
        <f>расшифровка!F44+расшифровка!F47</f>
        <v>79400</v>
      </c>
    </row>
    <row r="16" spans="1:7" ht="15">
      <c r="A16" s="16"/>
      <c r="B16" s="16"/>
      <c r="C16" s="16"/>
      <c r="D16" s="16"/>
      <c r="E16" s="16"/>
      <c r="F16" s="16"/>
      <c r="G16" s="192"/>
    </row>
    <row r="18" spans="1:6" ht="36.75" customHeight="1">
      <c r="A18" s="282">
        <v>4</v>
      </c>
      <c r="B18" s="283" t="s">
        <v>311</v>
      </c>
      <c r="C18" s="284" t="s">
        <v>306</v>
      </c>
      <c r="D18" s="285"/>
      <c r="E18" s="286"/>
      <c r="F18" s="287"/>
    </row>
    <row r="19" spans="1:9" ht="15">
      <c r="A19" s="273"/>
      <c r="B19" s="273"/>
      <c r="C19" s="188" t="s">
        <v>425</v>
      </c>
      <c r="D19" s="288"/>
      <c r="E19" s="288"/>
      <c r="F19" s="289">
        <f>F18</f>
        <v>0</v>
      </c>
      <c r="H19" s="192"/>
      <c r="I19" s="185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E28" sqref="E28"/>
    </sheetView>
  </sheetViews>
  <sheetFormatPr defaultColWidth="9.140625" defaultRowHeight="15"/>
  <cols>
    <col min="1" max="1" width="6.421875" style="16" customWidth="1"/>
    <col min="2" max="2" width="36.00390625" style="16" customWidth="1"/>
    <col min="3" max="3" width="14.00390625" style="16" bestFit="1" customWidth="1"/>
    <col min="4" max="4" width="9.421875" style="16" bestFit="1" customWidth="1"/>
    <col min="5" max="5" width="12.57421875" style="16" bestFit="1" customWidth="1"/>
    <col min="6" max="6" width="14.140625" style="16" customWidth="1"/>
    <col min="7" max="7" width="9.140625" style="16" customWidth="1"/>
    <col min="8" max="8" width="10.00390625" style="16" bestFit="1" customWidth="1"/>
    <col min="9" max="16384" width="9.140625" style="16" customWidth="1"/>
  </cols>
  <sheetData>
    <row r="1" spans="2:7" ht="15">
      <c r="B1" s="611" t="s">
        <v>416</v>
      </c>
      <c r="C1" s="611"/>
      <c r="D1" s="611"/>
      <c r="E1" s="611"/>
      <c r="F1" s="611"/>
      <c r="G1" s="611"/>
    </row>
    <row r="2" spans="1:8" ht="15">
      <c r="A2" s="15" t="s">
        <v>561</v>
      </c>
      <c r="H2" s="16" t="s">
        <v>516</v>
      </c>
    </row>
    <row r="3" ht="15">
      <c r="A3" s="15" t="s">
        <v>562</v>
      </c>
    </row>
    <row r="6" spans="1:5" ht="57">
      <c r="A6" s="193" t="s">
        <v>419</v>
      </c>
      <c r="B6" s="193" t="s">
        <v>420</v>
      </c>
      <c r="C6" s="193" t="s">
        <v>421</v>
      </c>
      <c r="D6" s="193" t="s">
        <v>422</v>
      </c>
      <c r="E6" s="193" t="s">
        <v>423</v>
      </c>
    </row>
    <row r="7" spans="1:5" ht="15">
      <c r="A7" s="193">
        <v>1</v>
      </c>
      <c r="B7" s="193">
        <v>2</v>
      </c>
      <c r="C7" s="193">
        <v>3</v>
      </c>
      <c r="D7" s="193">
        <v>4</v>
      </c>
      <c r="E7" s="193">
        <v>5</v>
      </c>
    </row>
    <row r="8" spans="1:8" ht="30">
      <c r="A8" s="1">
        <v>1</v>
      </c>
      <c r="B8" s="1" t="s">
        <v>424</v>
      </c>
      <c r="C8" s="1">
        <v>742446.78</v>
      </c>
      <c r="D8" s="168">
        <v>0.0005</v>
      </c>
      <c r="E8" s="290">
        <f>C8*D8-0.22</f>
        <v>371.00338999999997</v>
      </c>
      <c r="H8" s="140"/>
    </row>
    <row r="9" spans="1:8" ht="15">
      <c r="A9" s="1"/>
      <c r="B9" s="169" t="s">
        <v>425</v>
      </c>
      <c r="C9" s="169" t="s">
        <v>6</v>
      </c>
      <c r="D9" s="169" t="s">
        <v>6</v>
      </c>
      <c r="E9" s="291">
        <f>E8</f>
        <v>371.00338999999997</v>
      </c>
      <c r="H9" s="140"/>
    </row>
    <row r="11" ht="15">
      <c r="A11" s="15" t="s">
        <v>563</v>
      </c>
    </row>
    <row r="12" ht="15">
      <c r="A12" s="15" t="s">
        <v>564</v>
      </c>
    </row>
    <row r="15" spans="1:5" ht="57">
      <c r="A15" s="193" t="s">
        <v>419</v>
      </c>
      <c r="B15" s="193" t="s">
        <v>420</v>
      </c>
      <c r="C15" s="193" t="s">
        <v>421</v>
      </c>
      <c r="D15" s="193" t="s">
        <v>422</v>
      </c>
      <c r="E15" s="193" t="s">
        <v>423</v>
      </c>
    </row>
    <row r="16" spans="1:5" ht="15">
      <c r="A16" s="193">
        <v>1</v>
      </c>
      <c r="B16" s="193">
        <v>2</v>
      </c>
      <c r="C16" s="193">
        <v>3</v>
      </c>
      <c r="D16" s="193">
        <v>4</v>
      </c>
      <c r="E16" s="193">
        <v>5</v>
      </c>
    </row>
    <row r="17" spans="1:5" ht="75">
      <c r="A17" s="1">
        <v>3</v>
      </c>
      <c r="B17" s="1" t="s">
        <v>413</v>
      </c>
      <c r="C17" s="1"/>
      <c r="D17" s="1"/>
      <c r="E17" s="160"/>
    </row>
    <row r="18" spans="1:5" ht="15">
      <c r="A18" s="1"/>
      <c r="B18" s="169" t="s">
        <v>425</v>
      </c>
      <c r="C18" s="169" t="s">
        <v>6</v>
      </c>
      <c r="D18" s="169" t="s">
        <v>6</v>
      </c>
      <c r="E18" s="291">
        <f>E17</f>
        <v>0</v>
      </c>
    </row>
    <row r="21" ht="15">
      <c r="A21" s="15" t="s">
        <v>563</v>
      </c>
    </row>
    <row r="22" ht="15">
      <c r="A22" s="15" t="s">
        <v>565</v>
      </c>
    </row>
    <row r="25" spans="1:5" ht="57">
      <c r="A25" s="193" t="s">
        <v>419</v>
      </c>
      <c r="B25" s="193" t="s">
        <v>420</v>
      </c>
      <c r="C25" s="193" t="s">
        <v>421</v>
      </c>
      <c r="D25" s="193" t="s">
        <v>422</v>
      </c>
      <c r="E25" s="193" t="s">
        <v>423</v>
      </c>
    </row>
    <row r="26" spans="1:5" ht="15">
      <c r="A26" s="193">
        <v>1</v>
      </c>
      <c r="B26" s="193">
        <v>2</v>
      </c>
      <c r="C26" s="193">
        <v>3</v>
      </c>
      <c r="D26" s="193">
        <v>4</v>
      </c>
      <c r="E26" s="193">
        <v>5</v>
      </c>
    </row>
    <row r="27" spans="1:5" ht="15">
      <c r="A27" s="1">
        <v>2</v>
      </c>
      <c r="B27" s="1" t="s">
        <v>566</v>
      </c>
      <c r="C27" s="1"/>
      <c r="D27" s="168"/>
      <c r="E27" s="290">
        <v>3559</v>
      </c>
    </row>
    <row r="28" spans="1:5" ht="15">
      <c r="A28" s="1"/>
      <c r="B28" s="169" t="s">
        <v>425</v>
      </c>
      <c r="C28" s="169" t="s">
        <v>6</v>
      </c>
      <c r="D28" s="169" t="s">
        <v>6</v>
      </c>
      <c r="E28" s="291">
        <f>E27</f>
        <v>3559</v>
      </c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H8" sqref="H8:H12"/>
    </sheetView>
  </sheetViews>
  <sheetFormatPr defaultColWidth="9.140625" defaultRowHeight="15"/>
  <cols>
    <col min="1" max="2" width="9.421875" style="16" bestFit="1" customWidth="1"/>
    <col min="3" max="3" width="23.140625" style="16" customWidth="1"/>
    <col min="4" max="4" width="9.421875" style="16" bestFit="1" customWidth="1"/>
    <col min="5" max="6" width="14.140625" style="16" bestFit="1" customWidth="1"/>
    <col min="7" max="7" width="9.140625" style="16" customWidth="1"/>
    <col min="8" max="8" width="10.8515625" style="16" bestFit="1" customWidth="1"/>
    <col min="9" max="16384" width="9.140625" style="16" customWidth="1"/>
  </cols>
  <sheetData>
    <row r="2" spans="1:7" ht="15">
      <c r="A2" s="611" t="s">
        <v>567</v>
      </c>
      <c r="B2" s="611"/>
      <c r="C2" s="611"/>
      <c r="D2" s="611"/>
      <c r="E2" s="611"/>
      <c r="F2" s="611"/>
      <c r="G2" s="611"/>
    </row>
    <row r="5" spans="1:8" ht="45">
      <c r="A5" s="175" t="s">
        <v>137</v>
      </c>
      <c r="B5" s="175" t="s">
        <v>550</v>
      </c>
      <c r="C5" s="175" t="s">
        <v>420</v>
      </c>
      <c r="D5" s="175" t="s">
        <v>568</v>
      </c>
      <c r="E5" s="175" t="s">
        <v>569</v>
      </c>
      <c r="F5" s="175" t="s">
        <v>570</v>
      </c>
      <c r="H5" s="16" t="s">
        <v>516</v>
      </c>
    </row>
    <row r="6" spans="1:6" ht="15">
      <c r="A6" s="175"/>
      <c r="B6" s="175"/>
      <c r="C6" s="175">
        <v>1</v>
      </c>
      <c r="D6" s="175">
        <v>2</v>
      </c>
      <c r="E6" s="175">
        <v>3</v>
      </c>
      <c r="F6" s="175">
        <v>4</v>
      </c>
    </row>
    <row r="7" spans="1:6" ht="45">
      <c r="A7" s="1"/>
      <c r="B7" s="1"/>
      <c r="C7" s="1" t="s">
        <v>571</v>
      </c>
      <c r="D7" s="175" t="s">
        <v>6</v>
      </c>
      <c r="E7" s="175" t="s">
        <v>6</v>
      </c>
      <c r="F7" s="175" t="s">
        <v>6</v>
      </c>
    </row>
    <row r="8" spans="1:8" ht="42.75">
      <c r="A8" s="292">
        <v>1</v>
      </c>
      <c r="B8" s="292">
        <v>31004</v>
      </c>
      <c r="C8" s="169" t="s">
        <v>572</v>
      </c>
      <c r="D8" s="193"/>
      <c r="E8" s="293"/>
      <c r="F8" s="294"/>
      <c r="H8" s="140"/>
    </row>
    <row r="9" spans="1:8" ht="15">
      <c r="A9" s="292">
        <v>2</v>
      </c>
      <c r="B9" s="292">
        <v>31005</v>
      </c>
      <c r="C9" s="295" t="s">
        <v>375</v>
      </c>
      <c r="D9" s="193"/>
      <c r="E9" s="296"/>
      <c r="F9" s="294">
        <f>H9</f>
        <v>0</v>
      </c>
      <c r="H9" s="140"/>
    </row>
    <row r="10" spans="1:8" s="241" customFormat="1" ht="42.75">
      <c r="A10" s="297">
        <v>3</v>
      </c>
      <c r="B10" s="297">
        <v>31099</v>
      </c>
      <c r="C10" s="169" t="s">
        <v>573</v>
      </c>
      <c r="D10" s="243"/>
      <c r="E10" s="294"/>
      <c r="F10" s="294">
        <v>15000</v>
      </c>
      <c r="H10" s="298"/>
    </row>
    <row r="11" spans="1:8" s="241" customFormat="1" ht="15">
      <c r="A11" s="243"/>
      <c r="B11" s="243"/>
      <c r="C11" s="169"/>
      <c r="D11" s="243"/>
      <c r="E11" s="294"/>
      <c r="F11" s="294"/>
      <c r="H11" s="299"/>
    </row>
    <row r="12" spans="1:6" ht="15">
      <c r="A12" s="1"/>
      <c r="B12" s="125"/>
      <c r="C12" s="169" t="s">
        <v>425</v>
      </c>
      <c r="D12" s="1"/>
      <c r="E12" s="193" t="s">
        <v>6</v>
      </c>
      <c r="F12" s="300">
        <f>F8+F10</f>
        <v>15000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0"/>
  <sheetViews>
    <sheetView zoomScale="110" zoomScaleNormal="110" workbookViewId="0" topLeftCell="A4">
      <selection activeCell="G17" sqref="G17"/>
    </sheetView>
  </sheetViews>
  <sheetFormatPr defaultColWidth="9.140625" defaultRowHeight="15"/>
  <cols>
    <col min="1" max="1" width="5.421875" style="16" customWidth="1"/>
    <col min="2" max="2" width="7.7109375" style="16" customWidth="1"/>
    <col min="3" max="3" width="28.00390625" style="16" customWidth="1"/>
    <col min="4" max="4" width="8.57421875" style="16" customWidth="1"/>
    <col min="5" max="5" width="11.140625" style="16" customWidth="1"/>
    <col min="6" max="6" width="13.00390625" style="16" customWidth="1"/>
    <col min="7" max="7" width="17.00390625" style="16" bestFit="1" customWidth="1"/>
    <col min="8" max="8" width="9.140625" style="16" customWidth="1"/>
    <col min="9" max="9" width="17.140625" style="16" bestFit="1" customWidth="1"/>
    <col min="10" max="10" width="13.7109375" style="16" bestFit="1" customWidth="1"/>
    <col min="11" max="16384" width="9.140625" style="16" customWidth="1"/>
  </cols>
  <sheetData>
    <row r="2" spans="1:7" ht="15">
      <c r="A2" s="611" t="s">
        <v>574</v>
      </c>
      <c r="B2" s="611"/>
      <c r="C2" s="611"/>
      <c r="D2" s="611"/>
      <c r="E2" s="611"/>
      <c r="F2" s="611"/>
      <c r="G2" s="611"/>
    </row>
    <row r="5" spans="1:9" ht="45">
      <c r="A5" s="175" t="s">
        <v>137</v>
      </c>
      <c r="B5" s="175" t="s">
        <v>550</v>
      </c>
      <c r="C5" s="175" t="s">
        <v>420</v>
      </c>
      <c r="D5" s="175" t="s">
        <v>28</v>
      </c>
      <c r="E5" s="175" t="s">
        <v>568</v>
      </c>
      <c r="F5" s="175" t="s">
        <v>575</v>
      </c>
      <c r="G5" s="175" t="s">
        <v>576</v>
      </c>
      <c r="I5" s="16" t="s">
        <v>516</v>
      </c>
    </row>
    <row r="6" spans="1:7" ht="15">
      <c r="A6" s="175">
        <v>1</v>
      </c>
      <c r="B6" s="175"/>
      <c r="C6" s="175">
        <v>2</v>
      </c>
      <c r="D6" s="175">
        <v>3</v>
      </c>
      <c r="E6" s="175">
        <v>4</v>
      </c>
      <c r="F6" s="175">
        <v>5</v>
      </c>
      <c r="G6" s="175">
        <v>6</v>
      </c>
    </row>
    <row r="7" spans="1:7" ht="45">
      <c r="A7" s="1"/>
      <c r="B7" s="1"/>
      <c r="C7" s="1" t="s">
        <v>577</v>
      </c>
      <c r="D7" s="175" t="s">
        <v>6</v>
      </c>
      <c r="E7" s="175" t="s">
        <v>6</v>
      </c>
      <c r="F7" s="175" t="s">
        <v>6</v>
      </c>
      <c r="G7" s="175" t="s">
        <v>6</v>
      </c>
    </row>
    <row r="8" spans="1:9" s="241" customFormat="1" ht="28.5">
      <c r="A8" s="243">
        <v>1</v>
      </c>
      <c r="B8" s="243">
        <v>34001</v>
      </c>
      <c r="C8" s="244" t="s">
        <v>578</v>
      </c>
      <c r="D8" s="186" t="s">
        <v>579</v>
      </c>
      <c r="E8" s="301"/>
      <c r="F8" s="245"/>
      <c r="G8" s="302"/>
      <c r="I8" s="303"/>
    </row>
    <row r="9" spans="1:9" s="241" customFormat="1" ht="15">
      <c r="A9" s="243">
        <v>2</v>
      </c>
      <c r="B9" s="243">
        <v>34002</v>
      </c>
      <c r="C9" s="304" t="s">
        <v>580</v>
      </c>
      <c r="D9" s="243" t="s">
        <v>579</v>
      </c>
      <c r="E9" s="301">
        <v>15</v>
      </c>
      <c r="F9" s="245">
        <v>133</v>
      </c>
      <c r="G9" s="302">
        <v>347721.62</v>
      </c>
      <c r="I9" s="303">
        <f>расшифровка!F76+расшифровка!F53</f>
        <v>311900</v>
      </c>
    </row>
    <row r="10" spans="1:9" s="241" customFormat="1" ht="42.75">
      <c r="A10" s="243">
        <v>3</v>
      </c>
      <c r="B10" s="243">
        <v>34004</v>
      </c>
      <c r="C10" s="305" t="s">
        <v>581</v>
      </c>
      <c r="D10" s="243"/>
      <c r="E10" s="301"/>
      <c r="F10" s="245"/>
      <c r="G10" s="302"/>
      <c r="I10" s="303"/>
    </row>
    <row r="11" spans="1:9" s="241" customFormat="1" ht="30">
      <c r="A11" s="243"/>
      <c r="B11" s="176">
        <v>34099</v>
      </c>
      <c r="C11" s="1" t="s">
        <v>582</v>
      </c>
      <c r="D11" s="176" t="s">
        <v>579</v>
      </c>
      <c r="E11" s="182"/>
      <c r="F11" s="182"/>
      <c r="G11" s="306">
        <v>16120</v>
      </c>
      <c r="I11" s="303"/>
    </row>
    <row r="12" spans="1:9" s="241" customFormat="1" ht="15">
      <c r="A12" s="243"/>
      <c r="B12" s="176">
        <v>34099</v>
      </c>
      <c r="C12" s="307" t="s">
        <v>583</v>
      </c>
      <c r="D12" s="176" t="s">
        <v>579</v>
      </c>
      <c r="E12" s="182">
        <v>192</v>
      </c>
      <c r="F12" s="182">
        <f>G12/E12</f>
        <v>219.59979166666668</v>
      </c>
      <c r="G12" s="306">
        <f>расшифровка!F77+расшифровка!F54</f>
        <v>42163.16</v>
      </c>
      <c r="I12" s="303"/>
    </row>
    <row r="13" spans="1:9" s="241" customFormat="1" ht="45">
      <c r="A13" s="243"/>
      <c r="B13" s="176">
        <v>34099</v>
      </c>
      <c r="C13" s="308" t="s">
        <v>584</v>
      </c>
      <c r="D13" s="176"/>
      <c r="E13" s="182"/>
      <c r="F13" s="182"/>
      <c r="G13" s="306"/>
      <c r="I13" s="303"/>
    </row>
    <row r="14" spans="1:9" s="241" customFormat="1" ht="45">
      <c r="A14" s="243"/>
      <c r="B14" s="176">
        <v>34099</v>
      </c>
      <c r="C14" s="1" t="s">
        <v>585</v>
      </c>
      <c r="D14" s="178" t="s">
        <v>579</v>
      </c>
      <c r="E14" s="182">
        <v>10</v>
      </c>
      <c r="F14" s="182">
        <f>G14/E14</f>
        <v>0</v>
      </c>
      <c r="G14" s="306"/>
      <c r="I14" s="303"/>
    </row>
    <row r="15" spans="1:10" s="241" customFormat="1" ht="15">
      <c r="A15" s="243">
        <v>4</v>
      </c>
      <c r="B15" s="243"/>
      <c r="C15" s="304" t="s">
        <v>586</v>
      </c>
      <c r="D15" s="243"/>
      <c r="E15" s="243"/>
      <c r="F15" s="294"/>
      <c r="G15" s="309">
        <f>G11+G12</f>
        <v>58283.16</v>
      </c>
      <c r="I15" s="298">
        <f>расшифровка!F24+расшифровка!F54+расшифровка!F77</f>
        <v>49763.16</v>
      </c>
      <c r="J15" s="299"/>
    </row>
    <row r="16" spans="1:9" ht="15">
      <c r="A16" s="1"/>
      <c r="B16" s="125"/>
      <c r="C16" s="169" t="s">
        <v>425</v>
      </c>
      <c r="D16" s="1"/>
      <c r="E16" s="193" t="s">
        <v>6</v>
      </c>
      <c r="F16" s="300"/>
      <c r="G16" s="310">
        <f>G9+G11+G12</f>
        <v>406004.78</v>
      </c>
      <c r="I16" s="222"/>
    </row>
    <row r="19" spans="1:9" ht="38.25">
      <c r="A19" s="243">
        <v>5</v>
      </c>
      <c r="B19" s="125"/>
      <c r="C19" s="311" t="s">
        <v>313</v>
      </c>
      <c r="D19" s="125"/>
      <c r="E19" s="125"/>
      <c r="F19" s="125"/>
      <c r="G19" s="190"/>
      <c r="I19" s="140">
        <f>расшифровка!F24+расшифровка!F53+расшифровка!F54+расшифровка!F76+расшифровка!F77</f>
        <v>361663.16000000003</v>
      </c>
    </row>
    <row r="20" spans="3:10" ht="15">
      <c r="C20" s="169" t="s">
        <v>425</v>
      </c>
      <c r="D20" s="169"/>
      <c r="E20" s="193" t="s">
        <v>6</v>
      </c>
      <c r="F20" s="300"/>
      <c r="G20" s="312">
        <f>G19</f>
        <v>0</v>
      </c>
      <c r="I20" s="140"/>
      <c r="J20" s="140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4">
      <selection activeCell="C40" sqref="C40"/>
    </sheetView>
  </sheetViews>
  <sheetFormatPr defaultColWidth="9.140625" defaultRowHeight="15"/>
  <cols>
    <col min="1" max="1" width="36.8515625" style="0" customWidth="1"/>
    <col min="2" max="2" width="6.57421875" style="0" customWidth="1"/>
    <col min="3" max="3" width="12.00390625" style="0" customWidth="1"/>
    <col min="4" max="4" width="15.7109375" style="0" customWidth="1"/>
    <col min="5" max="5" width="15.00390625" style="0" customWidth="1"/>
    <col min="6" max="6" width="14.8515625" style="0" customWidth="1"/>
    <col min="7" max="7" width="8.57421875" style="0" customWidth="1"/>
    <col min="8" max="8" width="12.421875" style="0" customWidth="1"/>
    <col min="9" max="9" width="8.7109375" style="0" customWidth="1"/>
    <col min="10" max="10" width="14.00390625" style="0" customWidth="1"/>
    <col min="11" max="11" width="8.140625" style="0" customWidth="1"/>
    <col min="12" max="12" width="8.00390625" style="0" customWidth="1"/>
    <col min="13" max="13" width="35.57421875" style="0" customWidth="1"/>
  </cols>
  <sheetData>
    <row r="1" spans="9:11" ht="15">
      <c r="I1" s="16" t="s">
        <v>325</v>
      </c>
      <c r="J1" s="16"/>
      <c r="K1" s="16"/>
    </row>
    <row r="2" spans="9:11" ht="15">
      <c r="I2" s="16" t="s">
        <v>326</v>
      </c>
      <c r="J2" s="16"/>
      <c r="K2" s="16"/>
    </row>
    <row r="3" spans="2:11" ht="15">
      <c r="B3" s="15" t="s">
        <v>102</v>
      </c>
      <c r="C3" s="15"/>
      <c r="D3" s="15"/>
      <c r="E3" s="15"/>
      <c r="F3" s="15"/>
      <c r="I3" s="16" t="s">
        <v>327</v>
      </c>
      <c r="J3" s="16"/>
      <c r="K3" s="16"/>
    </row>
    <row r="4" spans="2:6" ht="15">
      <c r="B4" s="443" t="s">
        <v>647</v>
      </c>
      <c r="C4" s="444"/>
      <c r="D4" s="444"/>
      <c r="E4" s="444"/>
      <c r="F4" s="15"/>
    </row>
    <row r="5" spans="1:12" ht="16.5" customHeight="1">
      <c r="A5" s="445"/>
      <c r="B5" s="446" t="s">
        <v>72</v>
      </c>
      <c r="C5" s="448" t="s">
        <v>328</v>
      </c>
      <c r="D5" s="446" t="s">
        <v>100</v>
      </c>
      <c r="E5" s="450" t="s">
        <v>3</v>
      </c>
      <c r="F5" s="451"/>
      <c r="G5" s="451"/>
      <c r="H5" s="452"/>
      <c r="I5" s="450" t="s">
        <v>3</v>
      </c>
      <c r="J5" s="451"/>
      <c r="K5" s="451"/>
      <c r="L5" s="452"/>
    </row>
    <row r="6" spans="1:12" ht="162" customHeight="1">
      <c r="A6" s="445"/>
      <c r="B6" s="447"/>
      <c r="C6" s="447"/>
      <c r="D6" s="449"/>
      <c r="E6" s="119" t="s">
        <v>329</v>
      </c>
      <c r="F6" s="119" t="s">
        <v>73</v>
      </c>
      <c r="G6" s="119" t="s">
        <v>4</v>
      </c>
      <c r="H6" s="119" t="s">
        <v>101</v>
      </c>
      <c r="I6" s="119" t="s">
        <v>74</v>
      </c>
      <c r="J6" s="119" t="s">
        <v>75</v>
      </c>
      <c r="K6" s="119" t="s">
        <v>76</v>
      </c>
      <c r="L6" s="119" t="s">
        <v>77</v>
      </c>
    </row>
    <row r="7" spans="1:12" ht="15">
      <c r="A7" s="9"/>
      <c r="B7" s="8" t="s">
        <v>78</v>
      </c>
      <c r="C7" s="8" t="s">
        <v>79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5">
      <c r="A8" s="114" t="s">
        <v>5</v>
      </c>
      <c r="B8" s="122" t="s">
        <v>80</v>
      </c>
      <c r="C8" s="122" t="s">
        <v>81</v>
      </c>
      <c r="D8" s="138">
        <f>E8+F8+J8</f>
        <v>6447969</v>
      </c>
      <c r="E8" s="138">
        <f>E11</f>
        <v>6237439</v>
      </c>
      <c r="F8" s="138">
        <f>F13</f>
        <v>23030</v>
      </c>
      <c r="G8" s="139"/>
      <c r="H8" s="139">
        <f>H12</f>
        <v>187500</v>
      </c>
      <c r="I8" s="139"/>
      <c r="J8" s="138">
        <f>J12</f>
        <v>187500</v>
      </c>
      <c r="K8" s="139"/>
      <c r="L8" s="139"/>
    </row>
    <row r="9" spans="1:12" ht="15" hidden="1">
      <c r="A9" s="10" t="s">
        <v>82</v>
      </c>
      <c r="B9" s="11" t="s">
        <v>83</v>
      </c>
      <c r="C9" s="120" t="s">
        <v>330</v>
      </c>
      <c r="D9" s="117"/>
      <c r="E9" s="117" t="s">
        <v>81</v>
      </c>
      <c r="F9" s="117" t="s">
        <v>81</v>
      </c>
      <c r="G9" s="117" t="s">
        <v>81</v>
      </c>
      <c r="H9" s="117"/>
      <c r="I9" s="117"/>
      <c r="J9" s="117"/>
      <c r="K9" s="117"/>
      <c r="L9" s="117"/>
    </row>
    <row r="10" spans="1:12" ht="15">
      <c r="A10" s="10" t="s">
        <v>7</v>
      </c>
      <c r="B10" s="13" t="s">
        <v>85</v>
      </c>
      <c r="C10" s="137" t="s">
        <v>86</v>
      </c>
      <c r="D10" s="117">
        <f>D11+D12</f>
        <v>6424939</v>
      </c>
      <c r="E10" s="117"/>
      <c r="F10" s="117"/>
      <c r="G10" s="117"/>
      <c r="H10" s="117"/>
      <c r="I10" s="117"/>
      <c r="J10" s="117"/>
      <c r="K10" s="117"/>
      <c r="L10" s="117"/>
    </row>
    <row r="11" spans="1:12" ht="38.25" customHeight="1">
      <c r="A11" s="115" t="s">
        <v>401</v>
      </c>
      <c r="B11" s="11"/>
      <c r="C11" s="11" t="s">
        <v>86</v>
      </c>
      <c r="D11" s="117">
        <f>E11+F11</f>
        <v>6237439</v>
      </c>
      <c r="E11" s="117">
        <f>расшифровка!C98</f>
        <v>6237439</v>
      </c>
      <c r="F11" s="117"/>
      <c r="G11" s="117"/>
      <c r="H11" s="117"/>
      <c r="I11" s="117"/>
      <c r="J11" s="117"/>
      <c r="K11" s="117"/>
      <c r="L11" s="117"/>
    </row>
    <row r="12" spans="1:12" ht="25.5">
      <c r="A12" s="14" t="s">
        <v>402</v>
      </c>
      <c r="B12" s="11"/>
      <c r="C12" s="11" t="s">
        <v>86</v>
      </c>
      <c r="D12" s="117">
        <f>J12</f>
        <v>187500</v>
      </c>
      <c r="E12" s="117"/>
      <c r="F12" s="117"/>
      <c r="G12" s="117"/>
      <c r="H12" s="117">
        <f>J12</f>
        <v>187500</v>
      </c>
      <c r="I12" s="117"/>
      <c r="J12" s="117">
        <f>расшифровка!I92</f>
        <v>187500</v>
      </c>
      <c r="K12" s="117"/>
      <c r="L12" s="117"/>
    </row>
    <row r="13" spans="1:12" ht="25.5">
      <c r="A13" s="115" t="s">
        <v>87</v>
      </c>
      <c r="B13" s="13" t="s">
        <v>88</v>
      </c>
      <c r="C13" s="13" t="s">
        <v>89</v>
      </c>
      <c r="D13" s="117">
        <f>F13</f>
        <v>23030</v>
      </c>
      <c r="E13" s="117"/>
      <c r="F13" s="117">
        <f>F19+F18+F20+F21</f>
        <v>23030</v>
      </c>
      <c r="G13" s="117"/>
      <c r="H13" s="117"/>
      <c r="I13" s="117"/>
      <c r="J13" s="117"/>
      <c r="K13" s="117"/>
      <c r="L13" s="117"/>
    </row>
    <row r="14" spans="1:12" ht="15">
      <c r="A14" s="14" t="s">
        <v>3</v>
      </c>
      <c r="B14" s="11"/>
      <c r="C14" s="120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15" hidden="1">
      <c r="A15" s="10"/>
      <c r="B15" s="11"/>
      <c r="C15" s="120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2:12" ht="15" hidden="1">
      <c r="B16" s="11"/>
      <c r="C16" s="120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12.75" customHeight="1" hidden="1">
      <c r="A17" s="10"/>
      <c r="B17" s="11"/>
      <c r="C17" s="120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63" customHeight="1">
      <c r="A18" s="318" t="s">
        <v>603</v>
      </c>
      <c r="B18" s="11"/>
      <c r="C18" s="120" t="s">
        <v>89</v>
      </c>
      <c r="D18" s="117">
        <f>F18</f>
        <v>0</v>
      </c>
      <c r="E18" s="117"/>
      <c r="F18" s="117">
        <f>расшифровка!F64</f>
        <v>0</v>
      </c>
      <c r="G18" s="117"/>
      <c r="H18" s="117"/>
      <c r="I18" s="117"/>
      <c r="J18" s="117"/>
      <c r="K18" s="117"/>
      <c r="L18" s="117"/>
    </row>
    <row r="19" spans="1:12" ht="97.5" customHeight="1">
      <c r="A19" s="10" t="s">
        <v>440</v>
      </c>
      <c r="B19" s="11"/>
      <c r="C19" s="120" t="s">
        <v>89</v>
      </c>
      <c r="D19" s="117">
        <f>F19</f>
        <v>14000</v>
      </c>
      <c r="E19" s="117"/>
      <c r="F19" s="117">
        <f>расшифровка!F62</f>
        <v>14000</v>
      </c>
      <c r="G19" s="117"/>
      <c r="H19" s="117"/>
      <c r="I19" s="117"/>
      <c r="J19" s="117"/>
      <c r="K19" s="117"/>
      <c r="L19" s="117"/>
    </row>
    <row r="20" spans="1:12" ht="67.5" customHeight="1">
      <c r="A20" s="325" t="s">
        <v>610</v>
      </c>
      <c r="B20" s="11"/>
      <c r="C20" s="120" t="s">
        <v>89</v>
      </c>
      <c r="D20" s="117">
        <f>F20</f>
        <v>0</v>
      </c>
      <c r="E20" s="117"/>
      <c r="F20" s="117"/>
      <c r="G20" s="117"/>
      <c r="H20" s="117"/>
      <c r="I20" s="117"/>
      <c r="J20" s="117"/>
      <c r="K20" s="117"/>
      <c r="L20" s="117"/>
    </row>
    <row r="21" spans="1:12" ht="67.5" customHeight="1">
      <c r="A21" s="332" t="s">
        <v>437</v>
      </c>
      <c r="B21" s="11"/>
      <c r="C21" s="120" t="s">
        <v>89</v>
      </c>
      <c r="D21" s="117">
        <f>F21</f>
        <v>9030</v>
      </c>
      <c r="E21" s="117"/>
      <c r="F21" s="117">
        <f>расшифровка!N94</f>
        <v>9030</v>
      </c>
      <c r="G21" s="117"/>
      <c r="H21" s="117"/>
      <c r="I21" s="117"/>
      <c r="J21" s="117"/>
      <c r="K21" s="117"/>
      <c r="L21" s="117"/>
    </row>
    <row r="22" spans="1:12" ht="15">
      <c r="A22" s="114" t="s">
        <v>8</v>
      </c>
      <c r="B22" s="122" t="s">
        <v>90</v>
      </c>
      <c r="C22" s="122"/>
      <c r="D22" s="138">
        <f>E22+F22+J22</f>
        <v>6496477.2</v>
      </c>
      <c r="E22" s="138">
        <f>E23+E32+E40</f>
        <v>6275584.04</v>
      </c>
      <c r="F22" s="138">
        <f>F28+F39+F40</f>
        <v>23030</v>
      </c>
      <c r="G22" s="139"/>
      <c r="H22" s="139">
        <f>J22</f>
        <v>197863.16</v>
      </c>
      <c r="I22" s="139"/>
      <c r="J22" s="138">
        <f>J8+J45</f>
        <v>197863.16</v>
      </c>
      <c r="K22" s="139"/>
      <c r="L22" s="139"/>
    </row>
    <row r="23" spans="1:12" ht="15">
      <c r="A23" s="115" t="s">
        <v>91</v>
      </c>
      <c r="B23" s="13" t="s">
        <v>92</v>
      </c>
      <c r="C23" s="13"/>
      <c r="D23" s="116">
        <f>D25+D28</f>
        <v>5410300</v>
      </c>
      <c r="E23" s="116">
        <f>E25+E28</f>
        <v>5396300</v>
      </c>
      <c r="F23" s="116">
        <f>F25+F28</f>
        <v>14000</v>
      </c>
      <c r="G23" s="116"/>
      <c r="H23" s="116"/>
      <c r="I23" s="116"/>
      <c r="J23" s="116"/>
      <c r="K23" s="117"/>
      <c r="L23" s="117"/>
    </row>
    <row r="24" spans="1:12" ht="15">
      <c r="A24" s="115" t="s">
        <v>391</v>
      </c>
      <c r="B24" s="13"/>
      <c r="C24" s="13"/>
      <c r="D24" s="116"/>
      <c r="E24" s="116"/>
      <c r="F24" s="117"/>
      <c r="G24" s="117"/>
      <c r="H24" s="117"/>
      <c r="I24" s="117"/>
      <c r="J24" s="117"/>
      <c r="K24" s="117"/>
      <c r="L24" s="117"/>
    </row>
    <row r="25" spans="1:12" ht="25.5">
      <c r="A25" s="10" t="s">
        <v>379</v>
      </c>
      <c r="B25" s="13" t="s">
        <v>93</v>
      </c>
      <c r="C25" s="11"/>
      <c r="D25" s="116">
        <f>E25</f>
        <v>5393800</v>
      </c>
      <c r="E25" s="116">
        <f>E26+E27</f>
        <v>5393800</v>
      </c>
      <c r="F25" s="116">
        <f>F26+F27</f>
        <v>0</v>
      </c>
      <c r="G25" s="117"/>
      <c r="H25" s="117"/>
      <c r="I25" s="117"/>
      <c r="J25" s="117"/>
      <c r="K25" s="117"/>
      <c r="L25" s="117"/>
    </row>
    <row r="26" spans="1:12" ht="15">
      <c r="A26" s="10" t="s">
        <v>393</v>
      </c>
      <c r="B26" s="11"/>
      <c r="C26" s="13" t="s">
        <v>84</v>
      </c>
      <c r="D26" s="117">
        <f>E26</f>
        <v>4148231</v>
      </c>
      <c r="E26" s="173">
        <f>расшифровка!G91</f>
        <v>4148231</v>
      </c>
      <c r="F26" s="117"/>
      <c r="G26" s="117"/>
      <c r="H26" s="117"/>
      <c r="I26" s="117"/>
      <c r="J26" s="117"/>
      <c r="K26" s="117"/>
      <c r="L26" s="117"/>
    </row>
    <row r="27" spans="1:12" ht="53.25" customHeight="1">
      <c r="A27" s="10" t="s">
        <v>394</v>
      </c>
      <c r="B27" s="13"/>
      <c r="C27" s="13" t="s">
        <v>392</v>
      </c>
      <c r="D27" s="117">
        <f>E27</f>
        <v>1245569</v>
      </c>
      <c r="E27" s="173">
        <f>расшифровка!G92</f>
        <v>1245569</v>
      </c>
      <c r="F27" s="117"/>
      <c r="G27" s="117"/>
      <c r="H27" s="117"/>
      <c r="I27" s="117"/>
      <c r="J27" s="117"/>
      <c r="K27" s="117"/>
      <c r="L27" s="117"/>
    </row>
    <row r="28" spans="1:12" ht="24.75" customHeight="1">
      <c r="A28" s="10" t="s">
        <v>395</v>
      </c>
      <c r="B28" s="11"/>
      <c r="C28" s="13" t="s">
        <v>634</v>
      </c>
      <c r="D28" s="117">
        <f>E28+F28</f>
        <v>16500</v>
      </c>
      <c r="E28" s="173">
        <f>расшифровка!G93</f>
        <v>2500</v>
      </c>
      <c r="F28" s="117">
        <f>расшифровка!N93</f>
        <v>14000</v>
      </c>
      <c r="G28" s="117"/>
      <c r="H28" s="117"/>
      <c r="I28" s="117"/>
      <c r="J28" s="117"/>
      <c r="K28" s="117"/>
      <c r="L28" s="117"/>
    </row>
    <row r="29" spans="1:12" ht="25.5" hidden="1">
      <c r="A29" s="10" t="s">
        <v>331</v>
      </c>
      <c r="B29" s="11"/>
      <c r="C29" s="13"/>
      <c r="D29" s="117"/>
      <c r="E29" s="173"/>
      <c r="F29" s="117"/>
      <c r="G29" s="117"/>
      <c r="H29" s="117"/>
      <c r="I29" s="117"/>
      <c r="J29" s="117"/>
      <c r="K29" s="117"/>
      <c r="L29" s="117"/>
    </row>
    <row r="30" spans="1:12" ht="25.5" hidden="1">
      <c r="A30" s="10" t="s">
        <v>332</v>
      </c>
      <c r="B30" s="11" t="s">
        <v>333</v>
      </c>
      <c r="C30" s="13"/>
      <c r="D30" s="117"/>
      <c r="E30" s="173"/>
      <c r="F30" s="117"/>
      <c r="G30" s="117"/>
      <c r="H30" s="117"/>
      <c r="I30" s="117"/>
      <c r="J30" s="117"/>
      <c r="K30" s="117"/>
      <c r="L30" s="117"/>
    </row>
    <row r="31" spans="1:12" ht="15" hidden="1">
      <c r="A31" s="14" t="s">
        <v>9</v>
      </c>
      <c r="B31" s="11"/>
      <c r="C31" s="13"/>
      <c r="D31" s="117"/>
      <c r="E31" s="173"/>
      <c r="F31" s="117"/>
      <c r="G31" s="117"/>
      <c r="H31" s="117"/>
      <c r="I31" s="117"/>
      <c r="J31" s="117"/>
      <c r="K31" s="117"/>
      <c r="L31" s="117"/>
    </row>
    <row r="32" spans="1:12" ht="25.5">
      <c r="A32" s="115" t="s">
        <v>10</v>
      </c>
      <c r="B32" s="13" t="s">
        <v>94</v>
      </c>
      <c r="C32" s="13" t="s">
        <v>396</v>
      </c>
      <c r="D32" s="116">
        <f>E32+F32</f>
        <v>5984.04</v>
      </c>
      <c r="E32" s="174">
        <f>E34+E39</f>
        <v>5984.04</v>
      </c>
      <c r="F32" s="117">
        <f>F39</f>
        <v>0</v>
      </c>
      <c r="G32" s="117"/>
      <c r="H32" s="117"/>
      <c r="I32" s="117"/>
      <c r="J32" s="117"/>
      <c r="K32" s="117"/>
      <c r="L32" s="117"/>
    </row>
    <row r="33" spans="1:12" ht="15">
      <c r="A33" s="14" t="s">
        <v>9</v>
      </c>
      <c r="B33" s="11"/>
      <c r="C33" s="13"/>
      <c r="D33" s="117"/>
      <c r="E33" s="173"/>
      <c r="F33" s="117"/>
      <c r="G33" s="117"/>
      <c r="H33" s="117"/>
      <c r="I33" s="117"/>
      <c r="J33" s="117"/>
      <c r="K33" s="117"/>
      <c r="L33" s="117"/>
    </row>
    <row r="34" spans="1:12" ht="25.5">
      <c r="A34" s="10" t="s">
        <v>334</v>
      </c>
      <c r="B34" s="11"/>
      <c r="C34" s="13" t="s">
        <v>397</v>
      </c>
      <c r="D34" s="117">
        <f>E34</f>
        <v>5839</v>
      </c>
      <c r="E34" s="173">
        <f>расшифровка!G95</f>
        <v>5839</v>
      </c>
      <c r="F34" s="117"/>
      <c r="G34" s="117"/>
      <c r="H34" s="117"/>
      <c r="I34" s="117"/>
      <c r="J34" s="117"/>
      <c r="K34" s="117"/>
      <c r="L34" s="117"/>
    </row>
    <row r="35" spans="1:12" ht="15" hidden="1">
      <c r="A35" s="10" t="s">
        <v>335</v>
      </c>
      <c r="B35" s="11"/>
      <c r="C35" s="13" t="s">
        <v>398</v>
      </c>
      <c r="D35" s="117"/>
      <c r="E35" s="173"/>
      <c r="F35" s="117"/>
      <c r="G35" s="117"/>
      <c r="H35" s="117"/>
      <c r="I35" s="117"/>
      <c r="J35" s="117"/>
      <c r="K35" s="117"/>
      <c r="L35" s="117"/>
    </row>
    <row r="36" spans="1:12" ht="15" hidden="1">
      <c r="A36" s="10" t="s">
        <v>336</v>
      </c>
      <c r="B36" s="11"/>
      <c r="C36" s="13" t="s">
        <v>399</v>
      </c>
      <c r="D36" s="117"/>
      <c r="E36" s="173"/>
      <c r="F36" s="117"/>
      <c r="G36" s="117"/>
      <c r="H36" s="117"/>
      <c r="I36" s="117"/>
      <c r="J36" s="117"/>
      <c r="K36" s="117"/>
      <c r="L36" s="117"/>
    </row>
    <row r="37" spans="1:12" ht="25.5" hidden="1">
      <c r="A37" s="10" t="s">
        <v>337</v>
      </c>
      <c r="B37" s="11" t="s">
        <v>338</v>
      </c>
      <c r="C37" s="11"/>
      <c r="D37" s="117"/>
      <c r="E37" s="173"/>
      <c r="F37" s="117"/>
      <c r="G37" s="117"/>
      <c r="H37" s="117"/>
      <c r="I37" s="117"/>
      <c r="J37" s="117"/>
      <c r="K37" s="117"/>
      <c r="L37" s="117"/>
    </row>
    <row r="38" spans="1:12" ht="25.5" hidden="1">
      <c r="A38" s="10" t="s">
        <v>339</v>
      </c>
      <c r="B38" s="11" t="s">
        <v>340</v>
      </c>
      <c r="C38" s="11"/>
      <c r="D38" s="117"/>
      <c r="E38" s="173"/>
      <c r="F38" s="117"/>
      <c r="G38" s="117"/>
      <c r="H38" s="117"/>
      <c r="I38" s="117"/>
      <c r="J38" s="117"/>
      <c r="K38" s="117"/>
      <c r="L38" s="117"/>
    </row>
    <row r="39" spans="1:12" ht="15">
      <c r="A39" s="10" t="s">
        <v>336</v>
      </c>
      <c r="B39" s="11"/>
      <c r="C39" s="13" t="s">
        <v>399</v>
      </c>
      <c r="D39" s="117">
        <f>E39+F39+H39</f>
        <v>145.04</v>
      </c>
      <c r="E39" s="173">
        <f>расшифровка!G96</f>
        <v>145.04</v>
      </c>
      <c r="F39" s="117">
        <f>расшифровка!H84</f>
        <v>0</v>
      </c>
      <c r="G39" s="117"/>
      <c r="H39" s="117"/>
      <c r="I39" s="117"/>
      <c r="J39" s="117"/>
      <c r="K39" s="117"/>
      <c r="L39" s="117"/>
    </row>
    <row r="40" spans="1:12" s="241" customFormat="1" ht="25.5">
      <c r="A40" s="12" t="s">
        <v>95</v>
      </c>
      <c r="B40" s="13" t="s">
        <v>96</v>
      </c>
      <c r="C40" s="13" t="s">
        <v>400</v>
      </c>
      <c r="D40" s="116">
        <f>E40+J40+F40</f>
        <v>1069830</v>
      </c>
      <c r="E40" s="174">
        <f>расшифровка!G94</f>
        <v>873300</v>
      </c>
      <c r="F40" s="116">
        <f>расшифровка!N94</f>
        <v>9030</v>
      </c>
      <c r="G40" s="116"/>
      <c r="H40" s="116">
        <f>J40</f>
        <v>187500</v>
      </c>
      <c r="I40" s="116"/>
      <c r="J40" s="116">
        <f>расшифровка!K92-J45</f>
        <v>187500</v>
      </c>
      <c r="K40" s="116"/>
      <c r="L40" s="116"/>
    </row>
    <row r="41" spans="1:12" ht="39" hidden="1">
      <c r="A41" s="121" t="s">
        <v>341</v>
      </c>
      <c r="B41" s="11"/>
      <c r="C41" s="11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1:12" ht="26.25" hidden="1">
      <c r="A42" s="123" t="s">
        <v>342</v>
      </c>
      <c r="B42" s="11"/>
      <c r="C42" s="11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ht="39" hidden="1">
      <c r="A43" s="123" t="s">
        <v>291</v>
      </c>
      <c r="B43" s="11"/>
      <c r="C43" s="11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ht="39" hidden="1">
      <c r="A44" s="123" t="s">
        <v>290</v>
      </c>
      <c r="B44" s="11"/>
      <c r="C44" s="11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2" ht="15">
      <c r="A45" s="10" t="s">
        <v>11</v>
      </c>
      <c r="B45" s="13" t="s">
        <v>97</v>
      </c>
      <c r="C45" s="11" t="s">
        <v>81</v>
      </c>
      <c r="D45" s="139">
        <f>H45+E45</f>
        <v>48508.2</v>
      </c>
      <c r="E45" s="139">
        <f>расшифровка!F98</f>
        <v>38145.04</v>
      </c>
      <c r="F45" s="117">
        <v>0</v>
      </c>
      <c r="G45" s="117"/>
      <c r="H45" s="139">
        <f>J45</f>
        <v>10363.16</v>
      </c>
      <c r="I45" s="117"/>
      <c r="J45" s="139">
        <f>расшифровка!J92</f>
        <v>10363.16</v>
      </c>
      <c r="K45" s="117"/>
      <c r="L45" s="117"/>
    </row>
    <row r="46" spans="1:12" ht="15">
      <c r="A46" s="10" t="s">
        <v>12</v>
      </c>
      <c r="B46" s="13" t="s">
        <v>98</v>
      </c>
      <c r="C46" s="11" t="s">
        <v>81</v>
      </c>
      <c r="D46" s="117">
        <f>E46+H46</f>
        <v>0</v>
      </c>
      <c r="E46" s="117">
        <f>E45+E11-E22</f>
        <v>0</v>
      </c>
      <c r="F46" s="117">
        <f>F8+F45-F22</f>
        <v>0</v>
      </c>
      <c r="G46" s="117"/>
      <c r="H46" s="117">
        <f>J46</f>
        <v>0</v>
      </c>
      <c r="I46" s="117"/>
      <c r="J46" s="117">
        <f>J8+J45-J22</f>
        <v>0</v>
      </c>
      <c r="K46" s="117"/>
      <c r="L46" s="117"/>
    </row>
    <row r="47" spans="1:12" ht="30.75" customHeight="1">
      <c r="A47" s="442" t="s">
        <v>99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</row>
    <row r="48" spans="1:12" ht="15">
      <c r="A48" s="5"/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5"/>
      <c r="B49" s="6"/>
      <c r="C49" s="6"/>
      <c r="D49" s="371"/>
      <c r="E49" s="7"/>
      <c r="F49" s="7"/>
      <c r="G49" s="7"/>
      <c r="H49" s="7"/>
      <c r="I49" s="7"/>
      <c r="J49" s="7"/>
      <c r="K49" s="7"/>
      <c r="L49" s="7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sheetProtection/>
  <mergeCells count="8">
    <mergeCell ref="A47:L47"/>
    <mergeCell ref="B4:E4"/>
    <mergeCell ref="A5:A6"/>
    <mergeCell ref="B5:B6"/>
    <mergeCell ref="C5:C6"/>
    <mergeCell ref="D5:D6"/>
    <mergeCell ref="E5:H5"/>
    <mergeCell ref="I5:L5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7">
      <selection activeCell="D15" sqref="D15"/>
    </sheetView>
  </sheetViews>
  <sheetFormatPr defaultColWidth="9.140625" defaultRowHeight="15"/>
  <cols>
    <col min="1" max="1" width="31.140625" style="16" customWidth="1"/>
    <col min="2" max="2" width="27.7109375" style="16" customWidth="1"/>
    <col min="3" max="3" width="9.140625" style="16" customWidth="1"/>
    <col min="4" max="4" width="10.57421875" style="16" customWidth="1"/>
    <col min="5" max="6" width="11.00390625" style="16" customWidth="1"/>
    <col min="7" max="7" width="10.28125" style="16" customWidth="1"/>
    <col min="8" max="8" width="9.8515625" style="16" customWidth="1"/>
    <col min="9" max="10" width="10.00390625" style="16" customWidth="1"/>
    <col min="11" max="11" width="10.140625" style="16" customWidth="1"/>
    <col min="12" max="12" width="9.7109375" style="16" customWidth="1"/>
    <col min="13" max="16384" width="9.140625" style="16" customWidth="1"/>
  </cols>
  <sheetData>
    <row r="2" ht="15">
      <c r="B2" s="17" t="s">
        <v>13</v>
      </c>
    </row>
    <row r="3" ht="15">
      <c r="B3" s="17" t="s">
        <v>14</v>
      </c>
    </row>
    <row r="4" ht="15">
      <c r="B4" s="17" t="s">
        <v>319</v>
      </c>
    </row>
    <row r="5" ht="15">
      <c r="A5" s="18"/>
    </row>
    <row r="6" spans="1:12" ht="30" customHeight="1">
      <c r="A6" s="453" t="s">
        <v>0</v>
      </c>
      <c r="B6" s="453" t="s">
        <v>1</v>
      </c>
      <c r="C6" s="453" t="s">
        <v>15</v>
      </c>
      <c r="D6" s="453" t="s">
        <v>16</v>
      </c>
      <c r="E6" s="453"/>
      <c r="F6" s="453"/>
      <c r="G6" s="453"/>
      <c r="H6" s="453"/>
      <c r="I6" s="453"/>
      <c r="J6" s="453"/>
      <c r="K6" s="453"/>
      <c r="L6" s="453"/>
    </row>
    <row r="7" spans="1:12" ht="15">
      <c r="A7" s="453"/>
      <c r="B7" s="453"/>
      <c r="C7" s="453"/>
      <c r="D7" s="453" t="s">
        <v>17</v>
      </c>
      <c r="E7" s="453"/>
      <c r="F7" s="453"/>
      <c r="G7" s="453" t="s">
        <v>3</v>
      </c>
      <c r="H7" s="453"/>
      <c r="I7" s="453"/>
      <c r="J7" s="453"/>
      <c r="K7" s="453"/>
      <c r="L7" s="453"/>
    </row>
    <row r="8" spans="1:12" ht="111.75" customHeight="1">
      <c r="A8" s="453"/>
      <c r="B8" s="453"/>
      <c r="C8" s="453"/>
      <c r="D8" s="453"/>
      <c r="E8" s="453"/>
      <c r="F8" s="453"/>
      <c r="G8" s="454" t="s">
        <v>18</v>
      </c>
      <c r="H8" s="454"/>
      <c r="I8" s="454"/>
      <c r="J8" s="454" t="s">
        <v>19</v>
      </c>
      <c r="K8" s="454"/>
      <c r="L8" s="454"/>
    </row>
    <row r="9" spans="1:12" ht="75" customHeight="1">
      <c r="A9" s="453"/>
      <c r="B9" s="453"/>
      <c r="C9" s="453"/>
      <c r="D9" s="2" t="s">
        <v>20</v>
      </c>
      <c r="E9" s="2" t="s">
        <v>21</v>
      </c>
      <c r="F9" s="2" t="s">
        <v>22</v>
      </c>
      <c r="G9" s="2" t="s">
        <v>20</v>
      </c>
      <c r="H9" s="2" t="s">
        <v>21</v>
      </c>
      <c r="I9" s="2" t="s">
        <v>22</v>
      </c>
      <c r="J9" s="2" t="s">
        <v>20</v>
      </c>
      <c r="K9" s="2" t="s">
        <v>21</v>
      </c>
      <c r="L9" s="2" t="s">
        <v>22</v>
      </c>
    </row>
    <row r="10" spans="1:12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45">
      <c r="A11" s="1" t="s">
        <v>23</v>
      </c>
      <c r="B11" s="2">
        <v>1</v>
      </c>
      <c r="C11" s="2" t="s">
        <v>6</v>
      </c>
      <c r="D11" s="1" t="e">
        <f>#REF!</f>
        <v>#REF!</v>
      </c>
      <c r="E11" s="1"/>
      <c r="F11" s="1"/>
      <c r="G11" s="1" t="e">
        <f>D11</f>
        <v>#REF!</v>
      </c>
      <c r="H11" s="1"/>
      <c r="I11" s="1"/>
      <c r="J11" s="1"/>
      <c r="K11" s="1"/>
      <c r="L11" s="1"/>
    </row>
    <row r="12" spans="1:12" ht="15">
      <c r="A12" s="20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5">
      <c r="A13" s="1" t="s">
        <v>24</v>
      </c>
      <c r="B13" s="2">
        <v>1001</v>
      </c>
      <c r="C13" s="2" t="s">
        <v>6</v>
      </c>
      <c r="D13" s="1" t="e">
        <f>#REF!</f>
        <v>#REF!</v>
      </c>
      <c r="E13" s="1"/>
      <c r="F13" s="1"/>
      <c r="G13" s="1" t="e">
        <f>D13</f>
        <v>#REF!</v>
      </c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0">
      <c r="A15" s="1" t="s">
        <v>25</v>
      </c>
      <c r="B15" s="2">
        <v>2001</v>
      </c>
      <c r="C15" s="1"/>
      <c r="D15" s="118">
        <v>419600</v>
      </c>
      <c r="E15" s="1"/>
      <c r="F15" s="1"/>
      <c r="G15" s="1">
        <f>D15</f>
        <v>419600</v>
      </c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heetProtection/>
  <mergeCells count="8">
    <mergeCell ref="A6:A9"/>
    <mergeCell ref="B6:B9"/>
    <mergeCell ref="C6:C9"/>
    <mergeCell ref="D6:L6"/>
    <mergeCell ref="D7:F8"/>
    <mergeCell ref="G7:L7"/>
    <mergeCell ref="G8:I8"/>
    <mergeCell ref="J8:L8"/>
  </mergeCells>
  <hyperlinks>
    <hyperlink ref="G8" r:id="rId1" display="consultantplus://offline/ref=50CE8F2216E217370681B498384CDC4997198793655AC11320507AE748P2p2U"/>
    <hyperlink ref="J8" r:id="rId2" display="consultantplus://offline/ref=50CE8F2216E217370681B498384CDC4997188C986451C11320507AE748P2p2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zoomScalePageLayoutView="0" workbookViewId="0" topLeftCell="A1">
      <selection activeCell="CW3" sqref="CW3"/>
    </sheetView>
  </sheetViews>
  <sheetFormatPr defaultColWidth="0.85546875" defaultRowHeight="15"/>
  <cols>
    <col min="1" max="16384" width="0.85546875" style="56" customWidth="1"/>
  </cols>
  <sheetData>
    <row r="1" spans="2:167" s="25" customFormat="1" ht="28.5" customHeight="1">
      <c r="B1" s="457" t="s">
        <v>208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8"/>
      <c r="BZ1" s="458"/>
      <c r="CA1" s="458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  <c r="CM1" s="458"/>
      <c r="CN1" s="458"/>
      <c r="CO1" s="458"/>
      <c r="CP1" s="458"/>
      <c r="CQ1" s="458"/>
      <c r="CR1" s="458"/>
      <c r="CS1" s="458"/>
      <c r="CT1" s="458"/>
      <c r="CU1" s="458"/>
      <c r="CV1" s="458"/>
      <c r="CW1" s="458"/>
      <c r="CX1" s="458"/>
      <c r="CY1" s="458"/>
      <c r="CZ1" s="458"/>
      <c r="DA1" s="458"/>
      <c r="DB1" s="458"/>
      <c r="DC1" s="458"/>
      <c r="DD1" s="458"/>
      <c r="DE1" s="458"/>
      <c r="DF1" s="458"/>
      <c r="DG1" s="458"/>
      <c r="DH1" s="458"/>
      <c r="DI1" s="458"/>
      <c r="DJ1" s="458"/>
      <c r="DK1" s="458"/>
      <c r="DL1" s="458"/>
      <c r="DM1" s="458"/>
      <c r="DN1" s="458"/>
      <c r="DO1" s="458"/>
      <c r="DP1" s="458"/>
      <c r="DQ1" s="458"/>
      <c r="DR1" s="458"/>
      <c r="DS1" s="458"/>
      <c r="DT1" s="458"/>
      <c r="DU1" s="458"/>
      <c r="DV1" s="458"/>
      <c r="DW1" s="458"/>
      <c r="DX1" s="458"/>
      <c r="DY1" s="458"/>
      <c r="DZ1" s="458"/>
      <c r="EA1" s="458"/>
      <c r="EB1" s="458"/>
      <c r="EC1" s="458"/>
      <c r="ED1" s="458"/>
      <c r="EE1" s="458"/>
      <c r="EF1" s="458"/>
      <c r="EG1" s="458"/>
      <c r="EH1" s="458"/>
      <c r="EI1" s="458"/>
      <c r="EJ1" s="458"/>
      <c r="EK1" s="458"/>
      <c r="EL1" s="458"/>
      <c r="EM1" s="458"/>
      <c r="EN1" s="458"/>
      <c r="EO1" s="458"/>
      <c r="EP1" s="458"/>
      <c r="EQ1" s="458"/>
      <c r="ER1" s="458"/>
      <c r="ES1" s="458"/>
      <c r="ET1" s="458"/>
      <c r="EU1" s="458"/>
      <c r="EV1" s="458"/>
      <c r="EW1" s="458"/>
      <c r="EX1" s="458"/>
      <c r="EY1" s="458"/>
      <c r="EZ1" s="458"/>
      <c r="FA1" s="458"/>
      <c r="FB1" s="458"/>
      <c r="FC1" s="458"/>
      <c r="FD1" s="458"/>
      <c r="FE1" s="458"/>
      <c r="FF1" s="458"/>
      <c r="FG1" s="458"/>
      <c r="FH1" s="458"/>
      <c r="FI1" s="458"/>
      <c r="FJ1" s="458"/>
      <c r="FK1" s="54"/>
    </row>
    <row r="2" spans="52:107" s="3" customFormat="1" ht="12.75">
      <c r="AZ2" s="25"/>
      <c r="BJ2" s="25"/>
      <c r="BL2" s="58" t="s">
        <v>136</v>
      </c>
      <c r="BM2" s="413" t="s">
        <v>320</v>
      </c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413"/>
      <c r="CG2" s="413"/>
      <c r="CH2" s="413"/>
      <c r="CI2" s="413"/>
      <c r="CJ2" s="413"/>
      <c r="CK2" s="413"/>
      <c r="CL2" s="413"/>
      <c r="CM2" s="413"/>
      <c r="CN2" s="413"/>
      <c r="CO2" s="413"/>
      <c r="CP2" s="413"/>
      <c r="CQ2" s="413"/>
      <c r="CR2" s="413"/>
      <c r="CS2" s="377">
        <v>20</v>
      </c>
      <c r="CT2" s="377"/>
      <c r="CU2" s="377"/>
      <c r="CV2" s="377"/>
      <c r="CW2" s="378" t="s">
        <v>289</v>
      </c>
      <c r="CX2" s="378"/>
      <c r="CY2" s="378"/>
      <c r="CZ2" s="378"/>
      <c r="DA2" s="25" t="s">
        <v>119</v>
      </c>
      <c r="DB2" s="25"/>
      <c r="DC2" s="25"/>
    </row>
    <row r="3" spans="65:96" s="23" customFormat="1" ht="12.75" customHeight="1">
      <c r="BM3" s="373" t="s">
        <v>209</v>
      </c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</row>
    <row r="4" s="3" customFormat="1" ht="12.75"/>
    <row r="5" spans="1:167" s="3" customFormat="1" ht="27.75" customHeight="1">
      <c r="A5" s="450" t="s">
        <v>0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6"/>
      <c r="BG5" s="450" t="s">
        <v>1</v>
      </c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5"/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55"/>
      <c r="DG5" s="455"/>
      <c r="DH5" s="455"/>
      <c r="DI5" s="456"/>
      <c r="DJ5" s="450" t="s">
        <v>210</v>
      </c>
      <c r="DK5" s="455"/>
      <c r="DL5" s="455"/>
      <c r="DM5" s="455"/>
      <c r="DN5" s="455"/>
      <c r="DO5" s="455"/>
      <c r="DP5" s="455"/>
      <c r="DQ5" s="455"/>
      <c r="DR5" s="455"/>
      <c r="DS5" s="455"/>
      <c r="DT5" s="455"/>
      <c r="DU5" s="455"/>
      <c r="DV5" s="455"/>
      <c r="DW5" s="455"/>
      <c r="DX5" s="455"/>
      <c r="DY5" s="455"/>
      <c r="DZ5" s="455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5"/>
      <c r="ER5" s="455"/>
      <c r="ES5" s="455"/>
      <c r="ET5" s="455"/>
      <c r="EU5" s="455"/>
      <c r="EV5" s="455"/>
      <c r="EW5" s="455"/>
      <c r="EX5" s="455"/>
      <c r="EY5" s="455"/>
      <c r="EZ5" s="455"/>
      <c r="FA5" s="455"/>
      <c r="FB5" s="455"/>
      <c r="FC5" s="455"/>
      <c r="FD5" s="455"/>
      <c r="FE5" s="455"/>
      <c r="FF5" s="455"/>
      <c r="FG5" s="455"/>
      <c r="FH5" s="455"/>
      <c r="FI5" s="455"/>
      <c r="FJ5" s="455"/>
      <c r="FK5" s="456"/>
    </row>
    <row r="6" spans="1:167" s="3" customFormat="1" ht="15" customHeight="1">
      <c r="A6" s="459">
        <v>1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1"/>
      <c r="BG6" s="459">
        <v>2</v>
      </c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  <c r="DE6" s="460"/>
      <c r="DF6" s="460"/>
      <c r="DG6" s="460"/>
      <c r="DH6" s="460"/>
      <c r="DI6" s="461"/>
      <c r="DJ6" s="459">
        <v>3</v>
      </c>
      <c r="DK6" s="460"/>
      <c r="DL6" s="460"/>
      <c r="DM6" s="460"/>
      <c r="DN6" s="460"/>
      <c r="DO6" s="460"/>
      <c r="DP6" s="460"/>
      <c r="DQ6" s="460"/>
      <c r="DR6" s="460"/>
      <c r="DS6" s="460"/>
      <c r="DT6" s="460"/>
      <c r="DU6" s="460"/>
      <c r="DV6" s="460"/>
      <c r="DW6" s="460"/>
      <c r="DX6" s="460"/>
      <c r="DY6" s="460"/>
      <c r="DZ6" s="460"/>
      <c r="EA6" s="460"/>
      <c r="EB6" s="460"/>
      <c r="EC6" s="460"/>
      <c r="ED6" s="460"/>
      <c r="EE6" s="460"/>
      <c r="EF6" s="460"/>
      <c r="EG6" s="460"/>
      <c r="EH6" s="460"/>
      <c r="EI6" s="460"/>
      <c r="EJ6" s="460"/>
      <c r="EK6" s="460"/>
      <c r="EL6" s="460"/>
      <c r="EM6" s="460"/>
      <c r="EN6" s="460"/>
      <c r="EO6" s="460"/>
      <c r="EP6" s="460"/>
      <c r="EQ6" s="460"/>
      <c r="ER6" s="460"/>
      <c r="ES6" s="460"/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/>
      <c r="FE6" s="460"/>
      <c r="FF6" s="460"/>
      <c r="FG6" s="460"/>
      <c r="FH6" s="460"/>
      <c r="FI6" s="460"/>
      <c r="FJ6" s="460"/>
      <c r="FK6" s="461"/>
    </row>
    <row r="7" spans="1:167" s="66" customFormat="1" ht="15" customHeight="1">
      <c r="A7" s="65"/>
      <c r="B7" s="462" t="s">
        <v>11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3"/>
      <c r="BG7" s="464" t="s">
        <v>211</v>
      </c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6"/>
      <c r="DJ7" s="467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8"/>
      <c r="FH7" s="468"/>
      <c r="FI7" s="468"/>
      <c r="FJ7" s="468"/>
      <c r="FK7" s="469"/>
    </row>
    <row r="8" spans="1:167" s="39" customFormat="1" ht="15" customHeight="1">
      <c r="A8" s="67"/>
      <c r="B8" s="462" t="s">
        <v>12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3"/>
      <c r="BG8" s="464" t="s">
        <v>212</v>
      </c>
      <c r="BH8" s="465"/>
      <c r="BI8" s="465"/>
      <c r="BJ8" s="465"/>
      <c r="BK8" s="465"/>
      <c r="BL8" s="465"/>
      <c r="BM8" s="465"/>
      <c r="BN8" s="465"/>
      <c r="BO8" s="465"/>
      <c r="BP8" s="465"/>
      <c r="BQ8" s="465"/>
      <c r="BR8" s="465"/>
      <c r="BS8" s="465"/>
      <c r="BT8" s="465"/>
      <c r="BU8" s="465"/>
      <c r="BV8" s="465"/>
      <c r="BW8" s="465"/>
      <c r="BX8" s="465"/>
      <c r="BY8" s="465"/>
      <c r="BZ8" s="465"/>
      <c r="CA8" s="465"/>
      <c r="CB8" s="465"/>
      <c r="CC8" s="465"/>
      <c r="CD8" s="465"/>
      <c r="CE8" s="465"/>
      <c r="CF8" s="465"/>
      <c r="CG8" s="465"/>
      <c r="CH8" s="4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65"/>
      <c r="CV8" s="465"/>
      <c r="CW8" s="465"/>
      <c r="CX8" s="465"/>
      <c r="CY8" s="465"/>
      <c r="CZ8" s="465"/>
      <c r="DA8" s="465"/>
      <c r="DB8" s="465"/>
      <c r="DC8" s="465"/>
      <c r="DD8" s="465"/>
      <c r="DE8" s="465"/>
      <c r="DF8" s="465"/>
      <c r="DG8" s="465"/>
      <c r="DH8" s="465"/>
      <c r="DI8" s="466"/>
      <c r="DJ8" s="467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468"/>
      <c r="EK8" s="468"/>
      <c r="EL8" s="468"/>
      <c r="EM8" s="468"/>
      <c r="EN8" s="468"/>
      <c r="EO8" s="468"/>
      <c r="EP8" s="468"/>
      <c r="EQ8" s="468"/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8"/>
      <c r="FF8" s="468"/>
      <c r="FG8" s="468"/>
      <c r="FH8" s="468"/>
      <c r="FI8" s="468"/>
      <c r="FJ8" s="468"/>
      <c r="FK8" s="469"/>
    </row>
    <row r="9" spans="1:167" s="39" customFormat="1" ht="15" customHeight="1">
      <c r="A9" s="67"/>
      <c r="B9" s="462" t="s">
        <v>213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3"/>
      <c r="BG9" s="464" t="s">
        <v>214</v>
      </c>
      <c r="BH9" s="465"/>
      <c r="BI9" s="465"/>
      <c r="BJ9" s="465"/>
      <c r="BK9" s="465"/>
      <c r="BL9" s="465"/>
      <c r="BM9" s="465"/>
      <c r="BN9" s="465"/>
      <c r="BO9" s="465"/>
      <c r="BP9" s="465"/>
      <c r="BQ9" s="465"/>
      <c r="BR9" s="465"/>
      <c r="BS9" s="465"/>
      <c r="BT9" s="465"/>
      <c r="BU9" s="465"/>
      <c r="BV9" s="465"/>
      <c r="BW9" s="465"/>
      <c r="BX9" s="465"/>
      <c r="BY9" s="465"/>
      <c r="BZ9" s="465"/>
      <c r="CA9" s="465"/>
      <c r="CB9" s="465"/>
      <c r="CC9" s="465"/>
      <c r="CD9" s="465"/>
      <c r="CE9" s="465"/>
      <c r="CF9" s="465"/>
      <c r="CG9" s="465"/>
      <c r="CH9" s="465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  <c r="CT9" s="465"/>
      <c r="CU9" s="465"/>
      <c r="CV9" s="465"/>
      <c r="CW9" s="465"/>
      <c r="CX9" s="465"/>
      <c r="CY9" s="465"/>
      <c r="CZ9" s="465"/>
      <c r="DA9" s="465"/>
      <c r="DB9" s="465"/>
      <c r="DC9" s="465"/>
      <c r="DD9" s="465"/>
      <c r="DE9" s="465"/>
      <c r="DF9" s="465"/>
      <c r="DG9" s="465"/>
      <c r="DH9" s="465"/>
      <c r="DI9" s="466"/>
      <c r="DJ9" s="467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8"/>
      <c r="EW9" s="468"/>
      <c r="EX9" s="468"/>
      <c r="EY9" s="468"/>
      <c r="EZ9" s="468"/>
      <c r="FA9" s="468"/>
      <c r="FB9" s="468"/>
      <c r="FC9" s="468"/>
      <c r="FD9" s="468"/>
      <c r="FE9" s="468"/>
      <c r="FF9" s="468"/>
      <c r="FG9" s="468"/>
      <c r="FH9" s="468"/>
      <c r="FI9" s="468"/>
      <c r="FJ9" s="468"/>
      <c r="FK9" s="469"/>
    </row>
    <row r="10" spans="1:167" s="39" customFormat="1" ht="15" customHeight="1">
      <c r="A10" s="67"/>
      <c r="B10" s="462" t="s">
        <v>215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3"/>
      <c r="BG10" s="464" t="s">
        <v>216</v>
      </c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6"/>
      <c r="DJ10" s="467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468"/>
      <c r="EU10" s="468"/>
      <c r="EV10" s="468"/>
      <c r="EW10" s="468"/>
      <c r="EX10" s="468"/>
      <c r="EY10" s="468"/>
      <c r="EZ10" s="468"/>
      <c r="FA10" s="468"/>
      <c r="FB10" s="468"/>
      <c r="FC10" s="468"/>
      <c r="FD10" s="468"/>
      <c r="FE10" s="468"/>
      <c r="FF10" s="468"/>
      <c r="FG10" s="468"/>
      <c r="FH10" s="468"/>
      <c r="FI10" s="468"/>
      <c r="FJ10" s="468"/>
      <c r="FK10" s="469"/>
    </row>
    <row r="11" s="3" customFormat="1" ht="12.75"/>
    <row r="12" spans="1:167" s="25" customFormat="1" ht="12.75">
      <c r="A12" s="381" t="s">
        <v>217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/>
      <c r="CK12" s="381"/>
      <c r="CL12" s="381"/>
      <c r="CM12" s="381"/>
      <c r="CN12" s="381"/>
      <c r="CO12" s="381"/>
      <c r="CP12" s="381"/>
      <c r="CQ12" s="381"/>
      <c r="CR12" s="381"/>
      <c r="CS12" s="381"/>
      <c r="CT12" s="381"/>
      <c r="CU12" s="381"/>
      <c r="CV12" s="381"/>
      <c r="CW12" s="381"/>
      <c r="CX12" s="381"/>
      <c r="CY12" s="381"/>
      <c r="CZ12" s="381"/>
      <c r="DA12" s="381"/>
      <c r="DB12" s="381"/>
      <c r="DC12" s="381"/>
      <c r="DD12" s="381"/>
      <c r="DE12" s="381"/>
      <c r="DF12" s="381"/>
      <c r="DG12" s="381"/>
      <c r="DH12" s="381"/>
      <c r="DI12" s="381"/>
      <c r="DJ12" s="381"/>
      <c r="DK12" s="381"/>
      <c r="DL12" s="381"/>
      <c r="DM12" s="381"/>
      <c r="DN12" s="381"/>
      <c r="DO12" s="381"/>
      <c r="DP12" s="381"/>
      <c r="DQ12" s="381"/>
      <c r="DR12" s="381"/>
      <c r="DS12" s="381"/>
      <c r="DT12" s="381"/>
      <c r="DU12" s="381"/>
      <c r="DV12" s="381"/>
      <c r="DW12" s="381"/>
      <c r="DX12" s="381"/>
      <c r="DY12" s="381"/>
      <c r="DZ12" s="381"/>
      <c r="EA12" s="381"/>
      <c r="EB12" s="381"/>
      <c r="EC12" s="381"/>
      <c r="ED12" s="381"/>
      <c r="EE12" s="381"/>
      <c r="EF12" s="381"/>
      <c r="EG12" s="381"/>
      <c r="EH12" s="381"/>
      <c r="EI12" s="381"/>
      <c r="EJ12" s="381"/>
      <c r="EK12" s="381"/>
      <c r="EL12" s="381"/>
      <c r="EM12" s="381"/>
      <c r="EN12" s="381"/>
      <c r="EO12" s="381"/>
      <c r="EP12" s="381"/>
      <c r="EQ12" s="381"/>
      <c r="ER12" s="381"/>
      <c r="ES12" s="381"/>
      <c r="ET12" s="381"/>
      <c r="EU12" s="381"/>
      <c r="EV12" s="381"/>
      <c r="EW12" s="381"/>
      <c r="EX12" s="381"/>
      <c r="EY12" s="381"/>
      <c r="EZ12" s="381"/>
      <c r="FA12" s="381"/>
      <c r="FB12" s="381"/>
      <c r="FC12" s="381"/>
      <c r="FD12" s="381"/>
      <c r="FE12" s="381"/>
      <c r="FF12" s="381"/>
      <c r="FG12" s="381"/>
      <c r="FH12" s="381"/>
      <c r="FI12" s="381"/>
      <c r="FJ12" s="381"/>
      <c r="FK12" s="381"/>
    </row>
    <row r="13" s="3" customFormat="1" ht="12.75"/>
    <row r="14" spans="1:167" s="3" customFormat="1" ht="15" customHeight="1">
      <c r="A14" s="470" t="s">
        <v>0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2"/>
      <c r="BG14" s="470" t="s">
        <v>1</v>
      </c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2"/>
      <c r="DJ14" s="470" t="s">
        <v>218</v>
      </c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1"/>
      <c r="DW14" s="471"/>
      <c r="DX14" s="471"/>
      <c r="DY14" s="471"/>
      <c r="DZ14" s="471"/>
      <c r="EA14" s="471"/>
      <c r="EB14" s="471"/>
      <c r="EC14" s="471"/>
      <c r="ED14" s="471"/>
      <c r="EE14" s="471"/>
      <c r="EF14" s="471"/>
      <c r="EG14" s="471"/>
      <c r="EH14" s="471"/>
      <c r="EI14" s="471"/>
      <c r="EJ14" s="471"/>
      <c r="EK14" s="471"/>
      <c r="EL14" s="471"/>
      <c r="EM14" s="471"/>
      <c r="EN14" s="471"/>
      <c r="EO14" s="471"/>
      <c r="EP14" s="471"/>
      <c r="EQ14" s="471"/>
      <c r="ER14" s="471"/>
      <c r="ES14" s="471"/>
      <c r="ET14" s="471"/>
      <c r="EU14" s="471"/>
      <c r="EV14" s="471"/>
      <c r="EW14" s="471"/>
      <c r="EX14" s="471"/>
      <c r="EY14" s="471"/>
      <c r="EZ14" s="471"/>
      <c r="FA14" s="471"/>
      <c r="FB14" s="471"/>
      <c r="FC14" s="471"/>
      <c r="FD14" s="471"/>
      <c r="FE14" s="471"/>
      <c r="FF14" s="471"/>
      <c r="FG14" s="471"/>
      <c r="FH14" s="471"/>
      <c r="FI14" s="471"/>
      <c r="FJ14" s="471"/>
      <c r="FK14" s="472"/>
    </row>
    <row r="15" spans="1:167" s="3" customFormat="1" ht="15" customHeight="1">
      <c r="A15" s="459">
        <v>1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1"/>
      <c r="BG15" s="459">
        <v>2</v>
      </c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1"/>
      <c r="DJ15" s="459">
        <v>3</v>
      </c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0"/>
      <c r="FF15" s="460"/>
      <c r="FG15" s="460"/>
      <c r="FH15" s="460"/>
      <c r="FI15" s="460"/>
      <c r="FJ15" s="460"/>
      <c r="FK15" s="461"/>
    </row>
    <row r="16" spans="1:167" s="66" customFormat="1" ht="15" customHeight="1">
      <c r="A16" s="65"/>
      <c r="B16" s="462" t="s">
        <v>219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3"/>
      <c r="BG16" s="464" t="s">
        <v>211</v>
      </c>
      <c r="BH16" s="465"/>
      <c r="BI16" s="465"/>
      <c r="BJ16" s="465"/>
      <c r="BK16" s="465"/>
      <c r="BL16" s="465"/>
      <c r="BM16" s="465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6"/>
      <c r="DJ16" s="459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0"/>
      <c r="FF16" s="460"/>
      <c r="FG16" s="460"/>
      <c r="FH16" s="460"/>
      <c r="FI16" s="460"/>
      <c r="FJ16" s="460"/>
      <c r="FK16" s="461"/>
    </row>
    <row r="17" spans="1:167" s="39" customFormat="1" ht="42" customHeight="1">
      <c r="A17" s="67"/>
      <c r="B17" s="431" t="s">
        <v>220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2"/>
      <c r="BG17" s="464" t="s">
        <v>212</v>
      </c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6"/>
      <c r="DJ17" s="459"/>
      <c r="DK17" s="460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0"/>
      <c r="EE17" s="460"/>
      <c r="EF17" s="460"/>
      <c r="EG17" s="460"/>
      <c r="EH17" s="460"/>
      <c r="EI17" s="460"/>
      <c r="EJ17" s="460"/>
      <c r="EK17" s="460"/>
      <c r="EL17" s="460"/>
      <c r="EM17" s="460"/>
      <c r="EN17" s="460"/>
      <c r="EO17" s="460"/>
      <c r="EP17" s="460"/>
      <c r="EQ17" s="460"/>
      <c r="ER17" s="460"/>
      <c r="ES17" s="460"/>
      <c r="ET17" s="460"/>
      <c r="EU17" s="460"/>
      <c r="EV17" s="460"/>
      <c r="EW17" s="460"/>
      <c r="EX17" s="460"/>
      <c r="EY17" s="460"/>
      <c r="EZ17" s="460"/>
      <c r="FA17" s="460"/>
      <c r="FB17" s="460"/>
      <c r="FC17" s="460"/>
      <c r="FD17" s="460"/>
      <c r="FE17" s="460"/>
      <c r="FF17" s="460"/>
      <c r="FG17" s="460"/>
      <c r="FH17" s="460"/>
      <c r="FI17" s="460"/>
      <c r="FJ17" s="460"/>
      <c r="FK17" s="461"/>
    </row>
    <row r="18" spans="1:167" s="39" customFormat="1" ht="27.75" customHeight="1">
      <c r="A18" s="67"/>
      <c r="B18" s="431" t="s">
        <v>221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2"/>
      <c r="BG18" s="464" t="s">
        <v>214</v>
      </c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6"/>
      <c r="DJ18" s="459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0"/>
      <c r="DX18" s="460"/>
      <c r="DY18" s="460"/>
      <c r="DZ18" s="460"/>
      <c r="EA18" s="460"/>
      <c r="EB18" s="460"/>
      <c r="EC18" s="460"/>
      <c r="ED18" s="460"/>
      <c r="EE18" s="460"/>
      <c r="EF18" s="460"/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0"/>
      <c r="ES18" s="460"/>
      <c r="ET18" s="460"/>
      <c r="EU18" s="460"/>
      <c r="EV18" s="460"/>
      <c r="EW18" s="460"/>
      <c r="EX18" s="460"/>
      <c r="EY18" s="460"/>
      <c r="EZ18" s="460"/>
      <c r="FA18" s="460"/>
      <c r="FB18" s="460"/>
      <c r="FC18" s="460"/>
      <c r="FD18" s="460"/>
      <c r="FE18" s="460"/>
      <c r="FF18" s="460"/>
      <c r="FG18" s="460"/>
      <c r="FH18" s="460"/>
      <c r="FI18" s="460"/>
      <c r="FJ18" s="460"/>
      <c r="FK18" s="461"/>
    </row>
    <row r="19" spans="1:167" s="3" customFormat="1" ht="26.25" customHeight="1">
      <c r="A19" s="475" t="s">
        <v>99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5"/>
      <c r="BQ19" s="475"/>
      <c r="BR19" s="475"/>
      <c r="BS19" s="475"/>
      <c r="BT19" s="475"/>
      <c r="BU19" s="475"/>
      <c r="BV19" s="475"/>
      <c r="BW19" s="475"/>
      <c r="BX19" s="475"/>
      <c r="BY19" s="475"/>
      <c r="BZ19" s="475"/>
      <c r="CA19" s="475"/>
      <c r="CB19" s="475"/>
      <c r="CC19" s="475"/>
      <c r="CD19" s="475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  <c r="DE19" s="475"/>
      <c r="DF19" s="475"/>
      <c r="DG19" s="475"/>
      <c r="DH19" s="475"/>
      <c r="DI19" s="475"/>
      <c r="DJ19" s="475"/>
      <c r="DK19" s="475"/>
      <c r="DL19" s="475"/>
      <c r="DM19" s="475"/>
      <c r="DN19" s="475"/>
      <c r="DO19" s="475"/>
      <c r="DP19" s="475"/>
      <c r="DQ19" s="475"/>
      <c r="DR19" s="475"/>
      <c r="DS19" s="475"/>
      <c r="DT19" s="475"/>
      <c r="DU19" s="475"/>
      <c r="DV19" s="475"/>
      <c r="DW19" s="475"/>
      <c r="DX19" s="475"/>
      <c r="DY19" s="475"/>
      <c r="DZ19" s="475"/>
      <c r="EA19" s="475"/>
      <c r="EB19" s="475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5"/>
      <c r="ER19" s="475"/>
      <c r="ES19" s="475"/>
      <c r="ET19" s="475"/>
      <c r="EU19" s="475"/>
      <c r="EV19" s="475"/>
      <c r="EW19" s="475"/>
      <c r="EX19" s="475"/>
      <c r="EY19" s="475"/>
      <c r="EZ19" s="475"/>
      <c r="FA19" s="475"/>
      <c r="FB19" s="475"/>
      <c r="FC19" s="475"/>
      <c r="FD19" s="475"/>
      <c r="FE19" s="475"/>
      <c r="FF19" s="475"/>
      <c r="FG19" s="475"/>
      <c r="FH19" s="475"/>
      <c r="FI19" s="475"/>
      <c r="FJ19" s="475"/>
      <c r="FK19" s="475"/>
    </row>
    <row r="20" spans="1:167" s="3" customFormat="1" ht="26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</row>
    <row r="21" spans="2:61" s="3" customFormat="1" ht="12.75" customHeight="1">
      <c r="B21" s="39" t="s">
        <v>222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</row>
    <row r="22" spans="2:158" s="3" customFormat="1" ht="12.75" customHeight="1">
      <c r="B22" s="39" t="s">
        <v>223</v>
      </c>
      <c r="DE22" s="473"/>
      <c r="DF22" s="473"/>
      <c r="DG22" s="473"/>
      <c r="DH22" s="473"/>
      <c r="DI22" s="473"/>
      <c r="DJ22" s="473"/>
      <c r="DK22" s="473"/>
      <c r="DL22" s="473"/>
      <c r="DM22" s="473"/>
      <c r="DN22" s="473"/>
      <c r="DO22" s="473"/>
      <c r="DP22" s="473"/>
      <c r="DQ22" s="473"/>
      <c r="DR22" s="473"/>
      <c r="DS22" s="473"/>
      <c r="DT22" s="473"/>
      <c r="DU22" s="473"/>
      <c r="DV22" s="473"/>
      <c r="DW22" s="473"/>
      <c r="DX22" s="473"/>
      <c r="DY22" s="473"/>
      <c r="DZ22" s="473"/>
      <c r="EA22" s="473"/>
      <c r="EB22" s="473"/>
      <c r="EC22" s="473"/>
      <c r="ED22" s="473"/>
      <c r="EE22" s="473"/>
      <c r="EF22" s="473"/>
      <c r="EG22" s="473"/>
      <c r="EH22" s="473"/>
      <c r="EI22" s="473"/>
      <c r="EJ22" s="473"/>
      <c r="EK22" s="473"/>
      <c r="EL22" s="473"/>
      <c r="EM22" s="473"/>
      <c r="EN22" s="473"/>
      <c r="EO22" s="473"/>
      <c r="EP22" s="473"/>
      <c r="EQ22" s="473"/>
      <c r="ER22" s="473"/>
      <c r="ES22" s="473"/>
      <c r="ET22" s="473"/>
      <c r="EU22" s="473"/>
      <c r="EV22" s="473"/>
      <c r="EW22" s="473"/>
      <c r="EX22" s="473"/>
      <c r="EY22" s="473"/>
      <c r="EZ22" s="473"/>
      <c r="FA22" s="473"/>
      <c r="FB22" s="473"/>
    </row>
    <row r="23" spans="2:158" s="23" customFormat="1" ht="12.75" customHeight="1">
      <c r="B23" s="70"/>
      <c r="DE23" s="474" t="s">
        <v>116</v>
      </c>
      <c r="DF23" s="474"/>
      <c r="DG23" s="474"/>
      <c r="DH23" s="474"/>
      <c r="DI23" s="474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4" t="s">
        <v>117</v>
      </c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</row>
    <row r="24" spans="2:158" s="3" customFormat="1" ht="12.75">
      <c r="B24" s="39" t="s">
        <v>224</v>
      </c>
      <c r="ES24" s="24"/>
      <c r="ET24" s="24"/>
      <c r="EU24" s="24"/>
      <c r="EV24" s="24"/>
      <c r="EW24" s="24"/>
      <c r="EX24" s="24"/>
      <c r="EY24" s="24"/>
      <c r="EZ24" s="24"/>
      <c r="FA24" s="24"/>
      <c r="FB24" s="24"/>
    </row>
    <row r="25" spans="2:158" s="3" customFormat="1" ht="12.75">
      <c r="B25" s="39" t="s">
        <v>225</v>
      </c>
      <c r="DE25" s="473"/>
      <c r="DF25" s="473"/>
      <c r="DG25" s="473"/>
      <c r="DH25" s="473"/>
      <c r="DI25" s="473"/>
      <c r="DJ25" s="473"/>
      <c r="DK25" s="473"/>
      <c r="DL25" s="473"/>
      <c r="DM25" s="473"/>
      <c r="DN25" s="473"/>
      <c r="DO25" s="473"/>
      <c r="DP25" s="473"/>
      <c r="DQ25" s="473"/>
      <c r="DR25" s="473"/>
      <c r="DS25" s="473"/>
      <c r="DT25" s="473"/>
      <c r="DU25" s="473"/>
      <c r="DV25" s="473"/>
      <c r="DW25" s="473"/>
      <c r="DX25" s="473"/>
      <c r="DY25" s="473"/>
      <c r="DZ25" s="473"/>
      <c r="EA25" s="473"/>
      <c r="EB25" s="473"/>
      <c r="EC25" s="473"/>
      <c r="ED25" s="473"/>
      <c r="EE25" s="473"/>
      <c r="EF25" s="473"/>
      <c r="EG25" s="473"/>
      <c r="EH25" s="473"/>
      <c r="EI25" s="473"/>
      <c r="EJ25" s="473"/>
      <c r="EK25" s="473"/>
      <c r="EL25" s="473"/>
      <c r="EM25" s="473"/>
      <c r="EN25" s="473"/>
      <c r="EO25" s="473"/>
      <c r="EP25" s="473"/>
      <c r="EQ25" s="473"/>
      <c r="ER25" s="473"/>
      <c r="ES25" s="473"/>
      <c r="ET25" s="473"/>
      <c r="EU25" s="473"/>
      <c r="EV25" s="473"/>
      <c r="EW25" s="473"/>
      <c r="EX25" s="473"/>
      <c r="EY25" s="473"/>
      <c r="EZ25" s="473"/>
      <c r="FA25" s="473"/>
      <c r="FB25" s="473"/>
    </row>
    <row r="26" spans="2:158" s="23" customFormat="1" ht="12.75" customHeight="1">
      <c r="B26" s="70"/>
      <c r="DE26" s="474" t="s">
        <v>116</v>
      </c>
      <c r="DF26" s="474"/>
      <c r="DG26" s="474"/>
      <c r="DH26" s="474"/>
      <c r="DI26" s="474"/>
      <c r="DJ26" s="474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474"/>
      <c r="DW26" s="474" t="s">
        <v>117</v>
      </c>
      <c r="DX26" s="474"/>
      <c r="DY26" s="474"/>
      <c r="DZ26" s="474"/>
      <c r="EA26" s="474"/>
      <c r="EB26" s="474"/>
      <c r="EC26" s="474"/>
      <c r="ED26" s="474"/>
      <c r="EE26" s="474"/>
      <c r="EF26" s="474"/>
      <c r="EG26" s="474"/>
      <c r="EH26" s="474"/>
      <c r="EI26" s="474"/>
      <c r="EJ26" s="474"/>
      <c r="EK26" s="474"/>
      <c r="EL26" s="474"/>
      <c r="EM26" s="474"/>
      <c r="EN26" s="474"/>
      <c r="EO26" s="474"/>
      <c r="EP26" s="474"/>
      <c r="EQ26" s="474"/>
      <c r="ER26" s="474"/>
      <c r="ES26" s="474"/>
      <c r="ET26" s="474"/>
      <c r="EU26" s="474"/>
      <c r="EV26" s="474"/>
      <c r="EW26" s="474"/>
      <c r="EX26" s="474"/>
      <c r="EY26" s="474"/>
      <c r="EZ26" s="474"/>
      <c r="FA26" s="474"/>
      <c r="FB26" s="474"/>
    </row>
    <row r="27" spans="2:158" s="3" customFormat="1" ht="12.75">
      <c r="B27" s="39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</row>
    <row r="28" spans="2:158" s="3" customFormat="1" ht="12.75">
      <c r="B28" s="39" t="s">
        <v>226</v>
      </c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  <c r="EK28" s="473"/>
      <c r="EL28" s="473"/>
      <c r="EM28" s="473"/>
      <c r="EN28" s="473"/>
      <c r="EO28" s="473"/>
      <c r="EP28" s="473"/>
      <c r="EQ28" s="473"/>
      <c r="ER28" s="473"/>
      <c r="ES28" s="473"/>
      <c r="ET28" s="473"/>
      <c r="EU28" s="473"/>
      <c r="EV28" s="473"/>
      <c r="EW28" s="473"/>
      <c r="EX28" s="473"/>
      <c r="EY28" s="473"/>
      <c r="EZ28" s="473"/>
      <c r="FA28" s="473"/>
      <c r="FB28" s="473"/>
    </row>
    <row r="29" spans="2:158" s="23" customFormat="1" ht="12.75" customHeight="1">
      <c r="B29" s="70"/>
      <c r="DE29" s="474" t="s">
        <v>116</v>
      </c>
      <c r="DF29" s="474"/>
      <c r="DG29" s="474"/>
      <c r="DH29" s="474"/>
      <c r="DI29" s="474"/>
      <c r="DJ29" s="474"/>
      <c r="DK29" s="474"/>
      <c r="DL29" s="474"/>
      <c r="DM29" s="474"/>
      <c r="DN29" s="474"/>
      <c r="DO29" s="474"/>
      <c r="DP29" s="474"/>
      <c r="DQ29" s="474"/>
      <c r="DR29" s="474"/>
      <c r="DS29" s="474"/>
      <c r="DT29" s="474"/>
      <c r="DU29" s="474"/>
      <c r="DV29" s="474"/>
      <c r="DW29" s="474" t="s">
        <v>117</v>
      </c>
      <c r="DX29" s="474"/>
      <c r="DY29" s="474"/>
      <c r="DZ29" s="474"/>
      <c r="EA29" s="474"/>
      <c r="EB29" s="474"/>
      <c r="EC29" s="474"/>
      <c r="ED29" s="474"/>
      <c r="EE29" s="474"/>
      <c r="EF29" s="474"/>
      <c r="EG29" s="474"/>
      <c r="EH29" s="474"/>
      <c r="EI29" s="474"/>
      <c r="EJ29" s="474"/>
      <c r="EK29" s="474"/>
      <c r="EL29" s="474"/>
      <c r="EM29" s="474"/>
      <c r="EN29" s="474"/>
      <c r="EO29" s="474"/>
      <c r="EP29" s="474"/>
      <c r="EQ29" s="474"/>
      <c r="ER29" s="474"/>
      <c r="ES29" s="474"/>
      <c r="ET29" s="474"/>
      <c r="EU29" s="474"/>
      <c r="EV29" s="474"/>
      <c r="EW29" s="474"/>
      <c r="EX29" s="474"/>
      <c r="EY29" s="474"/>
      <c r="EZ29" s="474"/>
      <c r="FA29" s="474"/>
      <c r="FB29" s="474"/>
    </row>
    <row r="30" spans="2:158" s="3" customFormat="1" ht="12.75" customHeight="1">
      <c r="B30" s="39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</row>
    <row r="31" spans="2:158" s="3" customFormat="1" ht="12.75">
      <c r="B31" s="3" t="s">
        <v>227</v>
      </c>
      <c r="DE31" s="473"/>
      <c r="DF31" s="473"/>
      <c r="DG31" s="473"/>
      <c r="DH31" s="473"/>
      <c r="DI31" s="473"/>
      <c r="DJ31" s="473"/>
      <c r="DK31" s="473"/>
      <c r="DL31" s="473"/>
      <c r="DM31" s="473"/>
      <c r="DN31" s="473"/>
      <c r="DO31" s="473"/>
      <c r="DP31" s="473"/>
      <c r="DQ31" s="473"/>
      <c r="DR31" s="473"/>
      <c r="DS31" s="473"/>
      <c r="DT31" s="473"/>
      <c r="DU31" s="473"/>
      <c r="DV31" s="473"/>
      <c r="DW31" s="473"/>
      <c r="DX31" s="473"/>
      <c r="DY31" s="473"/>
      <c r="DZ31" s="473"/>
      <c r="EA31" s="473"/>
      <c r="EB31" s="473"/>
      <c r="EC31" s="473"/>
      <c r="ED31" s="473"/>
      <c r="EE31" s="473"/>
      <c r="EF31" s="473"/>
      <c r="EG31" s="473"/>
      <c r="EH31" s="473"/>
      <c r="EI31" s="473"/>
      <c r="EJ31" s="473"/>
      <c r="EK31" s="473"/>
      <c r="EL31" s="473"/>
      <c r="EM31" s="473"/>
      <c r="EN31" s="473"/>
      <c r="EO31" s="473"/>
      <c r="EP31" s="473"/>
      <c r="EQ31" s="473"/>
      <c r="ER31" s="473"/>
      <c r="ES31" s="473"/>
      <c r="ET31" s="473"/>
      <c r="EU31" s="473"/>
      <c r="EV31" s="473"/>
      <c r="EW31" s="473"/>
      <c r="EX31" s="473"/>
      <c r="EY31" s="473"/>
      <c r="EZ31" s="473"/>
      <c r="FA31" s="473"/>
      <c r="FB31" s="473"/>
    </row>
    <row r="32" spans="109:158" s="23" customFormat="1" ht="12.75" customHeight="1">
      <c r="DE32" s="474" t="s">
        <v>116</v>
      </c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 t="s">
        <v>117</v>
      </c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  <c r="EK32" s="474"/>
      <c r="EL32" s="474"/>
      <c r="EM32" s="474"/>
      <c r="EN32" s="474"/>
      <c r="EO32" s="474"/>
      <c r="EP32" s="474"/>
      <c r="EQ32" s="474"/>
      <c r="ER32" s="474"/>
      <c r="ES32" s="474"/>
      <c r="ET32" s="474"/>
      <c r="EU32" s="474"/>
      <c r="EV32" s="474"/>
      <c r="EW32" s="474"/>
      <c r="EX32" s="474"/>
      <c r="EY32" s="474"/>
      <c r="EZ32" s="474"/>
      <c r="FA32" s="474"/>
      <c r="FB32" s="474"/>
    </row>
    <row r="33" spans="2:36" s="3" customFormat="1" ht="12.75">
      <c r="B33" s="3" t="s">
        <v>228</v>
      </c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71"/>
      <c r="AI33" s="71"/>
      <c r="AJ33" s="71"/>
    </row>
    <row r="34" spans="1:39" s="3" customFormat="1" ht="9" customHeight="1">
      <c r="A34" s="46"/>
      <c r="AH34" s="71"/>
      <c r="AI34" s="71"/>
      <c r="AJ34" s="46"/>
      <c r="AK34" s="46"/>
      <c r="AL34" s="46"/>
      <c r="AM34" s="46"/>
    </row>
    <row r="35" spans="3:44" s="3" customFormat="1" ht="12.75">
      <c r="C35" s="33" t="s">
        <v>118</v>
      </c>
      <c r="D35" s="476"/>
      <c r="E35" s="476"/>
      <c r="F35" s="476"/>
      <c r="G35" s="476"/>
      <c r="H35" s="3" t="s">
        <v>118</v>
      </c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7">
        <v>20</v>
      </c>
      <c r="AI35" s="477"/>
      <c r="AJ35" s="477"/>
      <c r="AK35" s="477"/>
      <c r="AL35" s="478"/>
      <c r="AM35" s="478"/>
      <c r="AN35" s="478"/>
      <c r="AO35" s="478"/>
      <c r="AP35" s="479" t="s">
        <v>119</v>
      </c>
      <c r="AQ35" s="479"/>
      <c r="AR35" s="479"/>
    </row>
    <row r="36" ht="3" customHeight="1"/>
  </sheetData>
  <sheetProtection/>
  <mergeCells count="62">
    <mergeCell ref="DE31:DV31"/>
    <mergeCell ref="DW31:FB31"/>
    <mergeCell ref="DE32:DV32"/>
    <mergeCell ref="DW32:FB32"/>
    <mergeCell ref="G33:AG33"/>
    <mergeCell ref="D35:G35"/>
    <mergeCell ref="K35:AG35"/>
    <mergeCell ref="AH35:AK35"/>
    <mergeCell ref="AL35:AO35"/>
    <mergeCell ref="AP35:AR35"/>
    <mergeCell ref="DE26:DV26"/>
    <mergeCell ref="DW26:FB26"/>
    <mergeCell ref="DE28:DV28"/>
    <mergeCell ref="DW28:FB28"/>
    <mergeCell ref="DE29:DV29"/>
    <mergeCell ref="DW29:FB29"/>
    <mergeCell ref="DE25:DV25"/>
    <mergeCell ref="DW25:FB25"/>
    <mergeCell ref="B17:BF17"/>
    <mergeCell ref="BG17:DI17"/>
    <mergeCell ref="DJ17:FK17"/>
    <mergeCell ref="B18:BF18"/>
    <mergeCell ref="BG18:DI18"/>
    <mergeCell ref="DJ18:FK18"/>
    <mergeCell ref="A19:FK19"/>
    <mergeCell ref="DE22:DV22"/>
    <mergeCell ref="DW22:FB22"/>
    <mergeCell ref="DE23:DV23"/>
    <mergeCell ref="DW23:FB23"/>
    <mergeCell ref="A15:BF15"/>
    <mergeCell ref="BG15:DI15"/>
    <mergeCell ref="DJ15:FK15"/>
    <mergeCell ref="B16:BF16"/>
    <mergeCell ref="BG16:DI16"/>
    <mergeCell ref="DJ16:FK16"/>
    <mergeCell ref="B10:BF10"/>
    <mergeCell ref="BG10:DI10"/>
    <mergeCell ref="DJ10:FK10"/>
    <mergeCell ref="A12:FK12"/>
    <mergeCell ref="A14:BF14"/>
    <mergeCell ref="BG14:DI14"/>
    <mergeCell ref="DJ14:FK14"/>
    <mergeCell ref="B8:BF8"/>
    <mergeCell ref="BG8:DI8"/>
    <mergeCell ref="DJ8:FK8"/>
    <mergeCell ref="B9:BF9"/>
    <mergeCell ref="BG9:DI9"/>
    <mergeCell ref="DJ9:FK9"/>
    <mergeCell ref="A6:BF6"/>
    <mergeCell ref="BG6:DI6"/>
    <mergeCell ref="DJ6:FK6"/>
    <mergeCell ref="B7:BF7"/>
    <mergeCell ref="BG7:DI7"/>
    <mergeCell ref="DJ7:FK7"/>
    <mergeCell ref="A5:BF5"/>
    <mergeCell ref="BG5:DI5"/>
    <mergeCell ref="DJ5:FK5"/>
    <mergeCell ref="B1:FJ1"/>
    <mergeCell ref="BM2:CR2"/>
    <mergeCell ref="CS2:CV2"/>
    <mergeCell ref="CW2:CZ2"/>
    <mergeCell ref="BM3:CR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4.00390625" style="16" customWidth="1"/>
    <col min="2" max="2" width="15.8515625" style="16" customWidth="1"/>
    <col min="3" max="3" width="11.8515625" style="16" customWidth="1"/>
    <col min="4" max="5" width="12.00390625" style="16" customWidth="1"/>
    <col min="6" max="6" width="13.28125" style="16" customWidth="1"/>
    <col min="7" max="7" width="13.8515625" style="16" customWidth="1"/>
    <col min="8" max="16384" width="9.140625" style="16" customWidth="1"/>
  </cols>
  <sheetData>
    <row r="2" ht="15">
      <c r="B2" s="17" t="s">
        <v>26</v>
      </c>
    </row>
    <row r="3" ht="15">
      <c r="B3" s="17" t="s">
        <v>27</v>
      </c>
    </row>
    <row r="4" ht="15">
      <c r="B4" s="17" t="s">
        <v>321</v>
      </c>
    </row>
    <row r="5" ht="15">
      <c r="A5" s="18"/>
    </row>
    <row r="6" spans="1:7" ht="60">
      <c r="A6" s="2" t="s">
        <v>0</v>
      </c>
      <c r="B6" s="2" t="s">
        <v>28</v>
      </c>
      <c r="C6" s="113" t="s">
        <v>322</v>
      </c>
      <c r="D6" s="113" t="s">
        <v>323</v>
      </c>
      <c r="E6" s="2" t="s">
        <v>20</v>
      </c>
      <c r="F6" s="2" t="s">
        <v>21</v>
      </c>
      <c r="G6" s="2" t="s">
        <v>22</v>
      </c>
    </row>
    <row r="7" spans="1:7" ht="13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ht="30">
      <c r="A8" s="1" t="s">
        <v>29</v>
      </c>
      <c r="B8" s="2" t="s">
        <v>6</v>
      </c>
      <c r="C8" s="2" t="s">
        <v>6</v>
      </c>
      <c r="D8" s="2" t="s">
        <v>6</v>
      </c>
      <c r="E8" s="2" t="s">
        <v>6</v>
      </c>
      <c r="F8" s="2" t="s">
        <v>6</v>
      </c>
      <c r="G8" s="2" t="s">
        <v>6</v>
      </c>
    </row>
    <row r="9" spans="1:7" ht="15">
      <c r="A9" s="1" t="s">
        <v>30</v>
      </c>
      <c r="B9" s="2" t="s">
        <v>31</v>
      </c>
      <c r="C9" s="1"/>
      <c r="D9" s="1"/>
      <c r="E9" s="1"/>
      <c r="F9" s="1"/>
      <c r="G9" s="1"/>
    </row>
    <row r="10" spans="1:7" ht="15">
      <c r="A10" s="20" t="s">
        <v>32</v>
      </c>
      <c r="B10" s="2" t="s">
        <v>31</v>
      </c>
      <c r="C10" s="1"/>
      <c r="D10" s="1"/>
      <c r="E10" s="1"/>
      <c r="F10" s="1"/>
      <c r="G10" s="1"/>
    </row>
    <row r="11" spans="1:7" ht="15">
      <c r="A11" s="20" t="s">
        <v>3</v>
      </c>
      <c r="B11" s="1"/>
      <c r="C11" s="1"/>
      <c r="D11" s="1"/>
      <c r="E11" s="1"/>
      <c r="F11" s="1"/>
      <c r="G11" s="1"/>
    </row>
    <row r="12" spans="1:7" ht="30">
      <c r="A12" s="20" t="s">
        <v>33</v>
      </c>
      <c r="B12" s="2" t="s">
        <v>31</v>
      </c>
      <c r="C12" s="1"/>
      <c r="D12" s="1"/>
      <c r="E12" s="1"/>
      <c r="F12" s="1"/>
      <c r="G12" s="1"/>
    </row>
    <row r="13" spans="1:7" ht="15">
      <c r="A13" s="20" t="s">
        <v>32</v>
      </c>
      <c r="B13" s="2" t="s">
        <v>31</v>
      </c>
      <c r="C13" s="1"/>
      <c r="D13" s="1"/>
      <c r="E13" s="1"/>
      <c r="F13" s="1"/>
      <c r="G13" s="1"/>
    </row>
    <row r="14" spans="1:7" ht="30">
      <c r="A14" s="20" t="s">
        <v>34</v>
      </c>
      <c r="B14" s="2" t="s">
        <v>31</v>
      </c>
      <c r="C14" s="1"/>
      <c r="D14" s="1"/>
      <c r="E14" s="1"/>
      <c r="F14" s="1"/>
      <c r="G14" s="1"/>
    </row>
    <row r="15" spans="1:7" ht="15">
      <c r="A15" s="20" t="s">
        <v>32</v>
      </c>
      <c r="B15" s="2" t="s">
        <v>31</v>
      </c>
      <c r="C15" s="1"/>
      <c r="D15" s="1"/>
      <c r="E15" s="1"/>
      <c r="F15" s="1"/>
      <c r="G15" s="1"/>
    </row>
    <row r="16" spans="1:7" ht="48.75" customHeight="1">
      <c r="A16" s="1" t="s">
        <v>35</v>
      </c>
      <c r="B16" s="2" t="s">
        <v>31</v>
      </c>
      <c r="C16" s="1"/>
      <c r="D16" s="1"/>
      <c r="E16" s="1"/>
      <c r="F16" s="1"/>
      <c r="G16" s="1"/>
    </row>
    <row r="17" spans="1:7" ht="15">
      <c r="A17" s="20" t="s">
        <v>36</v>
      </c>
      <c r="B17" s="1"/>
      <c r="C17" s="1"/>
      <c r="D17" s="1"/>
      <c r="E17" s="1"/>
      <c r="F17" s="1"/>
      <c r="G17" s="1"/>
    </row>
    <row r="18" spans="1:7" ht="15">
      <c r="A18" s="1"/>
      <c r="B18" s="2" t="s">
        <v>31</v>
      </c>
      <c r="C18" s="1"/>
      <c r="D18" s="1"/>
      <c r="E18" s="1"/>
      <c r="F18" s="1"/>
      <c r="G18" s="1"/>
    </row>
    <row r="19" spans="1:7" ht="30">
      <c r="A19" s="1" t="s">
        <v>37</v>
      </c>
      <c r="B19" s="2" t="s">
        <v>38</v>
      </c>
      <c r="C19" s="1"/>
      <c r="D19" s="1"/>
      <c r="E19" s="1"/>
      <c r="F19" s="1"/>
      <c r="G19" s="1"/>
    </row>
    <row r="20" spans="1:7" ht="15">
      <c r="A20" s="20" t="s">
        <v>3</v>
      </c>
      <c r="B20" s="1"/>
      <c r="C20" s="1"/>
      <c r="D20" s="1"/>
      <c r="E20" s="1"/>
      <c r="F20" s="1"/>
      <c r="G20" s="1"/>
    </row>
    <row r="21" spans="1:7" ht="30">
      <c r="A21" s="20" t="s">
        <v>39</v>
      </c>
      <c r="B21" s="2" t="s">
        <v>38</v>
      </c>
      <c r="C21" s="1"/>
      <c r="D21" s="1"/>
      <c r="E21" s="1"/>
      <c r="F21" s="1"/>
      <c r="G21" s="1"/>
    </row>
    <row r="22" spans="1:7" ht="30">
      <c r="A22" s="20" t="s">
        <v>40</v>
      </c>
      <c r="B22" s="2" t="s">
        <v>38</v>
      </c>
      <c r="C22" s="1"/>
      <c r="D22" s="1"/>
      <c r="E22" s="1"/>
      <c r="F22" s="1"/>
      <c r="G22" s="1"/>
    </row>
    <row r="23" spans="1:7" ht="45">
      <c r="A23" s="1" t="s">
        <v>41</v>
      </c>
      <c r="B23" s="2" t="s">
        <v>38</v>
      </c>
      <c r="C23" s="1"/>
      <c r="D23" s="1"/>
      <c r="E23" s="1"/>
      <c r="F23" s="1"/>
      <c r="G23" s="1"/>
    </row>
    <row r="24" spans="1:7" ht="15">
      <c r="A24" s="20" t="s">
        <v>3</v>
      </c>
      <c r="B24" s="1"/>
      <c r="C24" s="1"/>
      <c r="D24" s="1"/>
      <c r="E24" s="1"/>
      <c r="F24" s="1"/>
      <c r="G24" s="1"/>
    </row>
    <row r="25" spans="1:7" ht="45">
      <c r="A25" s="20" t="s">
        <v>42</v>
      </c>
      <c r="B25" s="2" t="s">
        <v>38</v>
      </c>
      <c r="C25" s="1"/>
      <c r="D25" s="1"/>
      <c r="E25" s="1"/>
      <c r="F25" s="1"/>
      <c r="G25" s="1"/>
    </row>
    <row r="26" spans="1:7" ht="45">
      <c r="A26" s="20" t="s">
        <v>43</v>
      </c>
      <c r="B26" s="2" t="s">
        <v>38</v>
      </c>
      <c r="C26" s="1"/>
      <c r="D26" s="1"/>
      <c r="E26" s="1"/>
      <c r="F26" s="1"/>
      <c r="G26" s="1"/>
    </row>
    <row r="27" spans="1:7" ht="45">
      <c r="A27" s="1" t="s">
        <v>44</v>
      </c>
      <c r="B27" s="2" t="s">
        <v>38</v>
      </c>
      <c r="C27" s="1"/>
      <c r="D27" s="1"/>
      <c r="E27" s="1"/>
      <c r="F27" s="1"/>
      <c r="G27" s="1"/>
    </row>
    <row r="28" spans="1:7" ht="15">
      <c r="A28" s="20" t="s">
        <v>36</v>
      </c>
      <c r="B28" s="1"/>
      <c r="C28" s="1"/>
      <c r="D28" s="1"/>
      <c r="E28" s="1"/>
      <c r="F28" s="1"/>
      <c r="G28" s="1"/>
    </row>
    <row r="29" spans="1:7" ht="60">
      <c r="A29" s="1" t="s">
        <v>45</v>
      </c>
      <c r="B29" s="2" t="s">
        <v>46</v>
      </c>
      <c r="C29" s="1"/>
      <c r="D29" s="1"/>
      <c r="E29" s="1"/>
      <c r="F29" s="1"/>
      <c r="G29" s="1"/>
    </row>
    <row r="30" spans="1:7" ht="30">
      <c r="A30" s="1" t="s">
        <v>47</v>
      </c>
      <c r="B30" s="2" t="s">
        <v>46</v>
      </c>
      <c r="C30" s="2" t="s">
        <v>6</v>
      </c>
      <c r="D30" s="2" t="s">
        <v>6</v>
      </c>
      <c r="E30" s="2" t="s">
        <v>6</v>
      </c>
      <c r="F30" s="2" t="s">
        <v>6</v>
      </c>
      <c r="G30" s="2" t="s">
        <v>6</v>
      </c>
    </row>
    <row r="31" spans="1:7" ht="45">
      <c r="A31" s="20" t="s">
        <v>48</v>
      </c>
      <c r="B31" s="1"/>
      <c r="C31" s="1"/>
      <c r="D31" s="1"/>
      <c r="E31" s="1"/>
      <c r="F31" s="1"/>
      <c r="G31" s="1"/>
    </row>
    <row r="32" spans="1:7" ht="15">
      <c r="A32" s="1"/>
      <c r="B32" s="2" t="s">
        <v>46</v>
      </c>
      <c r="C32" s="1"/>
      <c r="D32" s="1"/>
      <c r="E32" s="1"/>
      <c r="F32" s="1"/>
      <c r="G32" s="1"/>
    </row>
    <row r="33" spans="1:7" ht="60">
      <c r="A33" s="1" t="s">
        <v>49</v>
      </c>
      <c r="B33" s="2" t="s">
        <v>50</v>
      </c>
      <c r="C33" s="1"/>
      <c r="D33" s="1"/>
      <c r="E33" s="1"/>
      <c r="F33" s="1"/>
      <c r="G33" s="1"/>
    </row>
    <row r="34" spans="1:7" ht="60">
      <c r="A34" s="1" t="s">
        <v>51</v>
      </c>
      <c r="B34" s="2" t="s">
        <v>50</v>
      </c>
      <c r="C34" s="2" t="s">
        <v>6</v>
      </c>
      <c r="D34" s="2" t="s">
        <v>6</v>
      </c>
      <c r="E34" s="2" t="s">
        <v>6</v>
      </c>
      <c r="F34" s="2" t="s">
        <v>6</v>
      </c>
      <c r="G34" s="2" t="s">
        <v>6</v>
      </c>
    </row>
    <row r="35" spans="1:7" ht="45">
      <c r="A35" s="20" t="s">
        <v>48</v>
      </c>
      <c r="B35" s="1"/>
      <c r="C35" s="1"/>
      <c r="D35" s="1"/>
      <c r="E35" s="1"/>
      <c r="F35" s="1"/>
      <c r="G35" s="1"/>
    </row>
    <row r="36" spans="1:7" ht="15">
      <c r="A36" s="1"/>
      <c r="B36" s="2" t="s">
        <v>50</v>
      </c>
      <c r="C36" s="1"/>
      <c r="D36" s="1"/>
      <c r="E36" s="1"/>
      <c r="F36" s="1"/>
      <c r="G36" s="1"/>
    </row>
    <row r="37" spans="1:7" ht="30">
      <c r="A37" s="1" t="s">
        <v>52</v>
      </c>
      <c r="B37" s="2" t="s">
        <v>6</v>
      </c>
      <c r="C37" s="2" t="s">
        <v>6</v>
      </c>
      <c r="D37" s="2" t="s">
        <v>6</v>
      </c>
      <c r="E37" s="2" t="s">
        <v>6</v>
      </c>
      <c r="F37" s="2" t="s">
        <v>6</v>
      </c>
      <c r="G37" s="2" t="s">
        <v>6</v>
      </c>
    </row>
    <row r="38" spans="1:7" ht="30">
      <c r="A38" s="1" t="s">
        <v>53</v>
      </c>
      <c r="B38" s="2" t="s">
        <v>54</v>
      </c>
      <c r="C38" s="1"/>
      <c r="D38" s="1"/>
      <c r="E38" s="1"/>
      <c r="F38" s="1"/>
      <c r="G38" s="1"/>
    </row>
    <row r="39" spans="1:7" ht="15">
      <c r="A39" s="20" t="s">
        <v>3</v>
      </c>
      <c r="B39" s="1"/>
      <c r="C39" s="1"/>
      <c r="D39" s="1"/>
      <c r="E39" s="1"/>
      <c r="F39" s="1"/>
      <c r="G39" s="1"/>
    </row>
    <row r="40" spans="1:7" ht="30">
      <c r="A40" s="20" t="s">
        <v>55</v>
      </c>
      <c r="B40" s="2" t="s">
        <v>54</v>
      </c>
      <c r="C40" s="1"/>
      <c r="D40" s="1"/>
      <c r="E40" s="1"/>
      <c r="F40" s="1"/>
      <c r="G40" s="1"/>
    </row>
    <row r="41" spans="1:7" ht="45">
      <c r="A41" s="20" t="s">
        <v>56</v>
      </c>
      <c r="B41" s="2" t="s">
        <v>54</v>
      </c>
      <c r="C41" s="1"/>
      <c r="D41" s="1"/>
      <c r="E41" s="1"/>
      <c r="F41" s="1"/>
      <c r="G41" s="1"/>
    </row>
    <row r="42" spans="1:7" ht="30">
      <c r="A42" s="20" t="s">
        <v>57</v>
      </c>
      <c r="B42" s="2" t="s">
        <v>54</v>
      </c>
      <c r="C42" s="1"/>
      <c r="D42" s="1"/>
      <c r="E42" s="1"/>
      <c r="F42" s="1"/>
      <c r="G42" s="1"/>
    </row>
    <row r="43" spans="1:7" ht="30">
      <c r="A43" s="1" t="s">
        <v>58</v>
      </c>
      <c r="B43" s="2" t="s">
        <v>31</v>
      </c>
      <c r="C43" s="1"/>
      <c r="D43" s="1"/>
      <c r="E43" s="1"/>
      <c r="F43" s="1"/>
      <c r="G43" s="1"/>
    </row>
    <row r="44" spans="1:7" ht="15">
      <c r="A44" s="20" t="s">
        <v>3</v>
      </c>
      <c r="B44" s="1"/>
      <c r="C44" s="1"/>
      <c r="D44" s="1"/>
      <c r="E44" s="1"/>
      <c r="F44" s="1"/>
      <c r="G44" s="1"/>
    </row>
    <row r="45" spans="1:7" ht="45">
      <c r="A45" s="20" t="s">
        <v>59</v>
      </c>
      <c r="B45" s="2" t="s">
        <v>31</v>
      </c>
      <c r="C45" s="1"/>
      <c r="D45" s="1"/>
      <c r="E45" s="1"/>
      <c r="F45" s="1"/>
      <c r="G45" s="1"/>
    </row>
    <row r="46" spans="1:7" ht="60">
      <c r="A46" s="1" t="s">
        <v>60</v>
      </c>
      <c r="B46" s="2" t="s">
        <v>61</v>
      </c>
      <c r="C46" s="1"/>
      <c r="D46" s="1"/>
      <c r="E46" s="1"/>
      <c r="F46" s="1"/>
      <c r="G46" s="1"/>
    </row>
    <row r="47" spans="1:7" ht="60">
      <c r="A47" s="1" t="s">
        <v>62</v>
      </c>
      <c r="B47" s="2" t="s">
        <v>61</v>
      </c>
      <c r="C47" s="1"/>
      <c r="D47" s="1"/>
      <c r="E47" s="1"/>
      <c r="F47" s="1"/>
      <c r="G47" s="1"/>
    </row>
    <row r="48" spans="1:7" ht="75">
      <c r="A48" s="1" t="s">
        <v>63</v>
      </c>
      <c r="B48" s="2" t="s">
        <v>61</v>
      </c>
      <c r="C48" s="1"/>
      <c r="D48" s="1"/>
      <c r="E48" s="1"/>
      <c r="F48" s="1"/>
      <c r="G48" s="1"/>
    </row>
    <row r="49" spans="1:7" ht="15">
      <c r="A49" s="20" t="s">
        <v>3</v>
      </c>
      <c r="B49" s="1"/>
      <c r="C49" s="1"/>
      <c r="D49" s="1"/>
      <c r="E49" s="1"/>
      <c r="F49" s="1"/>
      <c r="G49" s="1"/>
    </row>
    <row r="50" spans="1:7" ht="15">
      <c r="A50" s="1"/>
      <c r="B50" s="2" t="s">
        <v>61</v>
      </c>
      <c r="C50" s="1"/>
      <c r="D50" s="1"/>
      <c r="E50" s="1"/>
      <c r="F50" s="1"/>
      <c r="G50" s="1"/>
    </row>
    <row r="51" spans="1:7" ht="30">
      <c r="A51" s="1" t="s">
        <v>64</v>
      </c>
      <c r="B51" s="1"/>
      <c r="C51" s="1"/>
      <c r="D51" s="1"/>
      <c r="E51" s="1"/>
      <c r="F51" s="1"/>
      <c r="G51" s="1"/>
    </row>
    <row r="52" spans="1:7" ht="30">
      <c r="A52" s="1" t="s">
        <v>65</v>
      </c>
      <c r="B52" s="2" t="s">
        <v>61</v>
      </c>
      <c r="C52" s="1"/>
      <c r="D52" s="1"/>
      <c r="E52" s="1"/>
      <c r="F52" s="1"/>
      <c r="G52" s="1"/>
    </row>
    <row r="53" spans="1:7" ht="15">
      <c r="A53" s="20" t="s">
        <v>3</v>
      </c>
      <c r="B53" s="1"/>
      <c r="C53" s="1"/>
      <c r="D53" s="1"/>
      <c r="E53" s="1"/>
      <c r="F53" s="1"/>
      <c r="G53" s="1"/>
    </row>
    <row r="54" spans="1:7" ht="45">
      <c r="A54" s="20" t="s">
        <v>66</v>
      </c>
      <c r="B54" s="2" t="s">
        <v>61</v>
      </c>
      <c r="C54" s="1"/>
      <c r="D54" s="1"/>
      <c r="E54" s="1"/>
      <c r="F54" s="1"/>
      <c r="G54" s="1"/>
    </row>
    <row r="55" spans="1:7" ht="15">
      <c r="A55" s="1" t="s">
        <v>67</v>
      </c>
      <c r="B55" s="1"/>
      <c r="C55" s="1"/>
      <c r="D55" s="1"/>
      <c r="E55" s="1"/>
      <c r="F55" s="1"/>
      <c r="G55" s="1"/>
    </row>
    <row r="56" spans="1:7" ht="45">
      <c r="A56" s="1" t="s">
        <v>68</v>
      </c>
      <c r="B56" s="2" t="s">
        <v>69</v>
      </c>
      <c r="C56" s="1"/>
      <c r="D56" s="1"/>
      <c r="E56" s="1"/>
      <c r="F56" s="1"/>
      <c r="G56" s="1"/>
    </row>
    <row r="57" spans="1:7" ht="45">
      <c r="A57" s="1" t="s">
        <v>70</v>
      </c>
      <c r="B57" s="2" t="s">
        <v>71</v>
      </c>
      <c r="C57" s="1"/>
      <c r="D57" s="1"/>
      <c r="E57" s="1"/>
      <c r="F57" s="1"/>
      <c r="G57" s="1"/>
    </row>
    <row r="59" spans="1:7" ht="150" customHeight="1">
      <c r="A59" s="480" t="s">
        <v>229</v>
      </c>
      <c r="B59" s="481"/>
      <c r="C59" s="481"/>
      <c r="D59" s="481"/>
      <c r="E59" s="481"/>
      <c r="F59" s="481"/>
      <c r="G59" s="481"/>
    </row>
  </sheetData>
  <sheetProtection/>
  <mergeCells count="1">
    <mergeCell ref="A59:G59"/>
  </mergeCells>
  <printOptions/>
  <pageMargins left="0.7086614173228347" right="0" top="0.15748031496062992" bottom="0.35433070866141736" header="0.31496062992125984" footer="0.118110236220472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44.28125" style="0" customWidth="1"/>
    <col min="2" max="2" width="17.57421875" style="0" customWidth="1"/>
    <col min="3" max="3" width="17.28125" style="0" customWidth="1"/>
    <col min="4" max="4" width="18.28125" style="0" customWidth="1"/>
  </cols>
  <sheetData>
    <row r="1" spans="1:4" ht="34.5" customHeight="1">
      <c r="A1" s="482" t="s">
        <v>230</v>
      </c>
      <c r="B1" s="483"/>
      <c r="C1" s="483"/>
      <c r="D1" s="483"/>
    </row>
    <row r="2" spans="1:4" ht="9.75" customHeight="1">
      <c r="A2" s="72"/>
      <c r="B2" s="73"/>
      <c r="C2" s="73"/>
      <c r="D2" s="73"/>
    </row>
    <row r="3" spans="1:4" ht="15.75">
      <c r="A3" s="482" t="s">
        <v>324</v>
      </c>
      <c r="B3" s="483"/>
      <c r="C3" s="483"/>
      <c r="D3" s="483"/>
    </row>
    <row r="4" ht="15">
      <c r="A4" s="18"/>
    </row>
    <row r="5" spans="1:4" ht="86.25" customHeight="1">
      <c r="A5" s="19" t="s">
        <v>231</v>
      </c>
      <c r="B5" s="19" t="s">
        <v>232</v>
      </c>
      <c r="C5" s="19" t="s">
        <v>233</v>
      </c>
      <c r="D5" s="19" t="s">
        <v>234</v>
      </c>
    </row>
    <row r="6" spans="1:4" ht="30">
      <c r="A6" s="1" t="s">
        <v>235</v>
      </c>
      <c r="B6" s="1"/>
      <c r="C6" s="1"/>
      <c r="D6" s="1"/>
    </row>
    <row r="7" spans="1:4" ht="15">
      <c r="A7" s="1" t="s">
        <v>236</v>
      </c>
      <c r="B7" s="1"/>
      <c r="C7" s="1"/>
      <c r="D7" s="1"/>
    </row>
    <row r="8" spans="1:4" ht="30">
      <c r="A8" s="1" t="s">
        <v>239</v>
      </c>
      <c r="B8" s="1"/>
      <c r="C8" s="1"/>
      <c r="D8" s="1"/>
    </row>
    <row r="9" spans="1:4" ht="15">
      <c r="A9" s="1" t="s">
        <v>236</v>
      </c>
      <c r="B9" s="1"/>
      <c r="C9" s="1"/>
      <c r="D9" s="1"/>
    </row>
    <row r="10" spans="1:4" ht="30">
      <c r="A10" s="1" t="s">
        <v>240</v>
      </c>
      <c r="B10" s="1"/>
      <c r="C10" s="1"/>
      <c r="D10" s="1"/>
    </row>
    <row r="11" spans="1:4" ht="15">
      <c r="A11" s="1" t="s">
        <v>236</v>
      </c>
      <c r="B11" s="1"/>
      <c r="C11" s="1"/>
      <c r="D11" s="1"/>
    </row>
    <row r="12" spans="1:4" ht="30">
      <c r="A12" s="1" t="s">
        <v>237</v>
      </c>
      <c r="B12" s="1"/>
      <c r="C12" s="1"/>
      <c r="D12" s="1"/>
    </row>
    <row r="13" spans="1:4" ht="15">
      <c r="A13" s="1" t="s">
        <v>236</v>
      </c>
      <c r="B13" s="1"/>
      <c r="C13" s="1"/>
      <c r="D13" s="1"/>
    </row>
    <row r="14" spans="1:4" ht="15">
      <c r="A14" s="1" t="s">
        <v>238</v>
      </c>
      <c r="B14" s="19" t="s">
        <v>6</v>
      </c>
      <c r="C14" s="19" t="s">
        <v>6</v>
      </c>
      <c r="D14" s="1"/>
    </row>
    <row r="16" spans="1:7" ht="122.25" customHeight="1">
      <c r="A16" s="480" t="s">
        <v>229</v>
      </c>
      <c r="B16" s="481"/>
      <c r="C16" s="481"/>
      <c r="D16" s="481"/>
      <c r="E16" s="74"/>
      <c r="F16" s="74"/>
      <c r="G16" s="74"/>
    </row>
  </sheetData>
  <sheetProtection/>
  <mergeCells count="3">
    <mergeCell ref="A1:D1"/>
    <mergeCell ref="A3:D3"/>
    <mergeCell ref="A16:D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54"/>
  <sheetViews>
    <sheetView zoomScalePageLayoutView="0" workbookViewId="0" topLeftCell="A1">
      <selection activeCell="L63" sqref="L63"/>
    </sheetView>
  </sheetViews>
  <sheetFormatPr defaultColWidth="0.85546875" defaultRowHeight="15"/>
  <cols>
    <col min="1" max="59" width="0.85546875" style="102" customWidth="1"/>
    <col min="60" max="60" width="2.00390625" style="102" customWidth="1"/>
    <col min="61" max="16384" width="0.85546875" style="102" customWidth="1"/>
  </cols>
  <sheetData>
    <row r="1" spans="97:167" s="75" customFormat="1" ht="9" customHeight="1">
      <c r="CS1" s="492" t="s">
        <v>241</v>
      </c>
      <c r="CT1" s="492"/>
      <c r="CU1" s="492"/>
      <c r="CV1" s="492"/>
      <c r="CW1" s="492"/>
      <c r="CX1" s="492"/>
      <c r="CY1" s="492"/>
      <c r="CZ1" s="492"/>
      <c r="DA1" s="492"/>
      <c r="DB1" s="492"/>
      <c r="DC1" s="492"/>
      <c r="DD1" s="492"/>
      <c r="DE1" s="492"/>
      <c r="DF1" s="492"/>
      <c r="DG1" s="492"/>
      <c r="DH1" s="492"/>
      <c r="DI1" s="492"/>
      <c r="DJ1" s="492"/>
      <c r="DK1" s="492"/>
      <c r="DL1" s="492"/>
      <c r="DM1" s="492"/>
      <c r="DN1" s="492"/>
      <c r="DO1" s="492"/>
      <c r="DP1" s="492"/>
      <c r="DQ1" s="492"/>
      <c r="DR1" s="492"/>
      <c r="DS1" s="492"/>
      <c r="DT1" s="492"/>
      <c r="DU1" s="492"/>
      <c r="DV1" s="492"/>
      <c r="DW1" s="492"/>
      <c r="DX1" s="492"/>
      <c r="DY1" s="492"/>
      <c r="DZ1" s="492"/>
      <c r="EA1" s="492"/>
      <c r="EB1" s="492"/>
      <c r="EC1" s="492"/>
      <c r="ED1" s="492"/>
      <c r="EE1" s="492"/>
      <c r="EF1" s="492"/>
      <c r="EG1" s="492"/>
      <c r="EH1" s="492"/>
      <c r="EI1" s="492"/>
      <c r="EJ1" s="492"/>
      <c r="EK1" s="492"/>
      <c r="EL1" s="492"/>
      <c r="EM1" s="492"/>
      <c r="EN1" s="492"/>
      <c r="EO1" s="492"/>
      <c r="EP1" s="492"/>
      <c r="EQ1" s="492"/>
      <c r="ER1" s="492"/>
      <c r="ES1" s="492"/>
      <c r="ET1" s="492"/>
      <c r="EU1" s="492"/>
      <c r="EV1" s="492"/>
      <c r="EW1" s="492"/>
      <c r="EX1" s="492"/>
      <c r="EY1" s="492"/>
      <c r="EZ1" s="492"/>
      <c r="FA1" s="492"/>
      <c r="FB1" s="492"/>
      <c r="FC1" s="492"/>
      <c r="FD1" s="492"/>
      <c r="FE1" s="492"/>
      <c r="FF1" s="492"/>
      <c r="FG1" s="492"/>
      <c r="FH1" s="492"/>
      <c r="FI1" s="492"/>
      <c r="FJ1" s="492"/>
      <c r="FK1" s="492"/>
    </row>
    <row r="2" spans="97:167" s="75" customFormat="1" ht="9" customHeight="1">
      <c r="CS2" s="492" t="s">
        <v>242</v>
      </c>
      <c r="CT2" s="492"/>
      <c r="CU2" s="492"/>
      <c r="CV2" s="492"/>
      <c r="CW2" s="492"/>
      <c r="CX2" s="492"/>
      <c r="CY2" s="492"/>
      <c r="CZ2" s="492"/>
      <c r="DA2" s="492"/>
      <c r="DB2" s="492"/>
      <c r="DC2" s="492"/>
      <c r="DD2" s="492"/>
      <c r="DE2" s="492"/>
      <c r="DF2" s="492"/>
      <c r="DG2" s="492"/>
      <c r="DH2" s="492"/>
      <c r="DI2" s="492"/>
      <c r="DJ2" s="492"/>
      <c r="DK2" s="492"/>
      <c r="DL2" s="492"/>
      <c r="DM2" s="492"/>
      <c r="DN2" s="492"/>
      <c r="DO2" s="492"/>
      <c r="DP2" s="492"/>
      <c r="DQ2" s="492"/>
      <c r="DR2" s="492"/>
      <c r="DS2" s="492"/>
      <c r="DT2" s="492"/>
      <c r="DU2" s="492"/>
      <c r="DV2" s="492"/>
      <c r="DW2" s="492"/>
      <c r="DX2" s="492"/>
      <c r="DY2" s="492"/>
      <c r="DZ2" s="492"/>
      <c r="EA2" s="492"/>
      <c r="EB2" s="492"/>
      <c r="EC2" s="492"/>
      <c r="ED2" s="492"/>
      <c r="EE2" s="492"/>
      <c r="EF2" s="492"/>
      <c r="EG2" s="492"/>
      <c r="EH2" s="492"/>
      <c r="EI2" s="492"/>
      <c r="EJ2" s="492"/>
      <c r="EK2" s="492"/>
      <c r="EL2" s="492"/>
      <c r="EM2" s="492"/>
      <c r="EN2" s="492"/>
      <c r="EO2" s="492"/>
      <c r="EP2" s="492"/>
      <c r="EQ2" s="492"/>
      <c r="ER2" s="492"/>
      <c r="ES2" s="492"/>
      <c r="ET2" s="492"/>
      <c r="EU2" s="492"/>
      <c r="EV2" s="492"/>
      <c r="EW2" s="492"/>
      <c r="EX2" s="492"/>
      <c r="EY2" s="492"/>
      <c r="EZ2" s="492"/>
      <c r="FA2" s="492"/>
      <c r="FB2" s="492"/>
      <c r="FC2" s="492"/>
      <c r="FD2" s="492"/>
      <c r="FE2" s="492"/>
      <c r="FF2" s="492"/>
      <c r="FG2" s="492"/>
      <c r="FH2" s="492"/>
      <c r="FI2" s="492"/>
      <c r="FJ2" s="492"/>
      <c r="FK2" s="492"/>
    </row>
    <row r="3" spans="97:167" s="75" customFormat="1" ht="9" customHeight="1">
      <c r="CS3" s="492" t="s">
        <v>243</v>
      </c>
      <c r="CT3" s="492"/>
      <c r="CU3" s="492"/>
      <c r="CV3" s="492"/>
      <c r="CW3" s="492"/>
      <c r="CX3" s="492"/>
      <c r="CY3" s="492"/>
      <c r="CZ3" s="492"/>
      <c r="DA3" s="492"/>
      <c r="DB3" s="492"/>
      <c r="DC3" s="492"/>
      <c r="DD3" s="492"/>
      <c r="DE3" s="492"/>
      <c r="DF3" s="492"/>
      <c r="DG3" s="492"/>
      <c r="DH3" s="492"/>
      <c r="DI3" s="492"/>
      <c r="DJ3" s="492"/>
      <c r="DK3" s="492"/>
      <c r="DL3" s="492"/>
      <c r="DM3" s="492"/>
      <c r="DN3" s="492"/>
      <c r="DO3" s="492"/>
      <c r="DP3" s="492"/>
      <c r="DQ3" s="492"/>
      <c r="DR3" s="492"/>
      <c r="DS3" s="492"/>
      <c r="DT3" s="492"/>
      <c r="DU3" s="492"/>
      <c r="DV3" s="492"/>
      <c r="DW3" s="492"/>
      <c r="DX3" s="492"/>
      <c r="DY3" s="492"/>
      <c r="DZ3" s="492"/>
      <c r="EA3" s="492"/>
      <c r="EB3" s="492"/>
      <c r="EC3" s="492"/>
      <c r="ED3" s="492"/>
      <c r="EE3" s="492"/>
      <c r="EF3" s="492"/>
      <c r="EG3" s="492"/>
      <c r="EH3" s="492"/>
      <c r="EI3" s="492"/>
      <c r="EJ3" s="492"/>
      <c r="EK3" s="492"/>
      <c r="EL3" s="492"/>
      <c r="EM3" s="492"/>
      <c r="EN3" s="492"/>
      <c r="EO3" s="492"/>
      <c r="EP3" s="492"/>
      <c r="EQ3" s="492"/>
      <c r="ER3" s="492"/>
      <c r="ES3" s="492"/>
      <c r="ET3" s="492"/>
      <c r="EU3" s="492"/>
      <c r="EV3" s="492"/>
      <c r="EW3" s="492"/>
      <c r="EX3" s="492"/>
      <c r="EY3" s="492"/>
      <c r="EZ3" s="492"/>
      <c r="FA3" s="492"/>
      <c r="FB3" s="492"/>
      <c r="FC3" s="492"/>
      <c r="FD3" s="492"/>
      <c r="FE3" s="492"/>
      <c r="FF3" s="492"/>
      <c r="FG3" s="492"/>
      <c r="FH3" s="492"/>
      <c r="FI3" s="492"/>
      <c r="FJ3" s="492"/>
      <c r="FK3" s="492"/>
    </row>
    <row r="4" spans="97:167" s="75" customFormat="1" ht="9" customHeight="1">
      <c r="CS4" s="492" t="s">
        <v>244</v>
      </c>
      <c r="CT4" s="492"/>
      <c r="CU4" s="492"/>
      <c r="CV4" s="492"/>
      <c r="CW4" s="492"/>
      <c r="CX4" s="492"/>
      <c r="CY4" s="492"/>
      <c r="CZ4" s="492"/>
      <c r="DA4" s="492"/>
      <c r="DB4" s="492"/>
      <c r="DC4" s="492"/>
      <c r="DD4" s="492"/>
      <c r="DE4" s="492"/>
      <c r="DF4" s="492"/>
      <c r="DG4" s="492"/>
      <c r="DH4" s="492"/>
      <c r="DI4" s="492"/>
      <c r="DJ4" s="492"/>
      <c r="DK4" s="492"/>
      <c r="DL4" s="492"/>
      <c r="DM4" s="492"/>
      <c r="DN4" s="492"/>
      <c r="DO4" s="492"/>
      <c r="DP4" s="492"/>
      <c r="DQ4" s="492"/>
      <c r="DR4" s="492"/>
      <c r="DS4" s="492"/>
      <c r="DT4" s="492"/>
      <c r="DU4" s="492"/>
      <c r="DV4" s="492"/>
      <c r="DW4" s="492"/>
      <c r="DX4" s="492"/>
      <c r="DY4" s="492"/>
      <c r="DZ4" s="492"/>
      <c r="EA4" s="492"/>
      <c r="EB4" s="492"/>
      <c r="EC4" s="492"/>
      <c r="ED4" s="492"/>
      <c r="EE4" s="492"/>
      <c r="EF4" s="492"/>
      <c r="EG4" s="492"/>
      <c r="EH4" s="492"/>
      <c r="EI4" s="492"/>
      <c r="EJ4" s="492"/>
      <c r="EK4" s="492"/>
      <c r="EL4" s="492"/>
      <c r="EM4" s="492"/>
      <c r="EN4" s="492"/>
      <c r="EO4" s="492"/>
      <c r="EP4" s="492"/>
      <c r="EQ4" s="492"/>
      <c r="ER4" s="492"/>
      <c r="ES4" s="492"/>
      <c r="ET4" s="492"/>
      <c r="EU4" s="492"/>
      <c r="EV4" s="492"/>
      <c r="EW4" s="492"/>
      <c r="EX4" s="492"/>
      <c r="EY4" s="492"/>
      <c r="EZ4" s="492"/>
      <c r="FA4" s="492"/>
      <c r="FB4" s="492"/>
      <c r="FC4" s="492"/>
      <c r="FD4" s="492"/>
      <c r="FE4" s="492"/>
      <c r="FF4" s="492"/>
      <c r="FG4" s="492"/>
      <c r="FH4" s="492"/>
      <c r="FI4" s="492"/>
      <c r="FJ4" s="492"/>
      <c r="FK4" s="492"/>
    </row>
    <row r="5" spans="97:167" s="75" customFormat="1" ht="21" customHeight="1">
      <c r="CS5" s="492" t="s">
        <v>245</v>
      </c>
      <c r="CT5" s="492"/>
      <c r="CU5" s="492"/>
      <c r="CV5" s="492"/>
      <c r="CW5" s="492"/>
      <c r="CX5" s="492"/>
      <c r="CY5" s="492"/>
      <c r="CZ5" s="492"/>
      <c r="DA5" s="492"/>
      <c r="DB5" s="492"/>
      <c r="DC5" s="492"/>
      <c r="DD5" s="492"/>
      <c r="DE5" s="492"/>
      <c r="DF5" s="492"/>
      <c r="DG5" s="492"/>
      <c r="DH5" s="492"/>
      <c r="DI5" s="492"/>
      <c r="DJ5" s="492"/>
      <c r="DK5" s="492"/>
      <c r="DL5" s="492"/>
      <c r="DM5" s="492"/>
      <c r="DN5" s="492"/>
      <c r="DO5" s="492"/>
      <c r="DP5" s="492"/>
      <c r="DQ5" s="492"/>
      <c r="DR5" s="492"/>
      <c r="DS5" s="492"/>
      <c r="DT5" s="492"/>
      <c r="DU5" s="492"/>
      <c r="DV5" s="492"/>
      <c r="DW5" s="492"/>
      <c r="DX5" s="492"/>
      <c r="DY5" s="492"/>
      <c r="DZ5" s="492"/>
      <c r="EA5" s="492"/>
      <c r="EB5" s="492"/>
      <c r="EC5" s="492"/>
      <c r="ED5" s="492"/>
      <c r="EE5" s="492"/>
      <c r="EF5" s="492"/>
      <c r="EG5" s="492"/>
      <c r="EH5" s="492"/>
      <c r="EI5" s="492"/>
      <c r="EJ5" s="492"/>
      <c r="EK5" s="492"/>
      <c r="EL5" s="492"/>
      <c r="EM5" s="492"/>
      <c r="EN5" s="492"/>
      <c r="EO5" s="492"/>
      <c r="EP5" s="492"/>
      <c r="EQ5" s="492"/>
      <c r="ER5" s="492"/>
      <c r="ES5" s="492"/>
      <c r="ET5" s="492"/>
      <c r="EU5" s="492"/>
      <c r="EV5" s="492"/>
      <c r="EW5" s="492"/>
      <c r="EX5" s="492"/>
      <c r="EY5" s="492"/>
      <c r="EZ5" s="492"/>
      <c r="FA5" s="492"/>
      <c r="FB5" s="492"/>
      <c r="FC5" s="492"/>
      <c r="FD5" s="492"/>
      <c r="FE5" s="492"/>
      <c r="FF5" s="492"/>
      <c r="FG5" s="492"/>
      <c r="FH5" s="492"/>
      <c r="FI5" s="492"/>
      <c r="FJ5" s="492"/>
      <c r="FK5" s="492"/>
    </row>
    <row r="6" s="75" customFormat="1" ht="6" customHeight="1"/>
    <row r="7" spans="68:167" s="76" customFormat="1" ht="10.5" customHeight="1">
      <c r="BP7" s="493" t="s">
        <v>114</v>
      </c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</row>
    <row r="8" spans="68:167" s="76" customFormat="1" ht="10.5" customHeight="1">
      <c r="BP8" s="484"/>
      <c r="BQ8" s="484"/>
      <c r="BR8" s="484"/>
      <c r="BS8" s="484"/>
      <c r="BT8" s="484"/>
      <c r="BU8" s="484"/>
      <c r="BV8" s="484"/>
      <c r="BW8" s="484"/>
      <c r="BX8" s="484"/>
      <c r="BY8" s="484"/>
      <c r="BZ8" s="484"/>
      <c r="CA8" s="484"/>
      <c r="CB8" s="484"/>
      <c r="CC8" s="484"/>
      <c r="CD8" s="484"/>
      <c r="CE8" s="484"/>
      <c r="CF8" s="484"/>
      <c r="CG8" s="484"/>
      <c r="CH8" s="484"/>
      <c r="CI8" s="484"/>
      <c r="CJ8" s="484"/>
      <c r="CK8" s="484"/>
      <c r="CL8" s="484"/>
      <c r="CM8" s="484"/>
      <c r="CN8" s="484"/>
      <c r="CO8" s="484"/>
      <c r="CP8" s="484"/>
      <c r="CQ8" s="484"/>
      <c r="CR8" s="484"/>
      <c r="CS8" s="484"/>
      <c r="CT8" s="484"/>
      <c r="CU8" s="484"/>
      <c r="CV8" s="484"/>
      <c r="CW8" s="484"/>
      <c r="CX8" s="484"/>
      <c r="CY8" s="484"/>
      <c r="CZ8" s="484"/>
      <c r="DA8" s="484"/>
      <c r="DB8" s="484"/>
      <c r="DC8" s="484"/>
      <c r="DD8" s="484"/>
      <c r="DE8" s="484"/>
      <c r="DF8" s="484"/>
      <c r="DG8" s="484"/>
      <c r="DH8" s="484"/>
      <c r="DI8" s="484"/>
      <c r="DJ8" s="484"/>
      <c r="DK8" s="484"/>
      <c r="DL8" s="484"/>
      <c r="DM8" s="484"/>
      <c r="DN8" s="484"/>
      <c r="DO8" s="484"/>
      <c r="DP8" s="484"/>
      <c r="DQ8" s="484"/>
      <c r="DR8" s="484"/>
      <c r="DS8" s="484"/>
      <c r="DT8" s="484"/>
      <c r="DU8" s="484"/>
      <c r="DV8" s="484"/>
      <c r="DW8" s="484"/>
      <c r="DX8" s="484"/>
      <c r="DY8" s="484"/>
      <c r="DZ8" s="484"/>
      <c r="EA8" s="484"/>
      <c r="EB8" s="484"/>
      <c r="EC8" s="484"/>
      <c r="ED8" s="484"/>
      <c r="EE8" s="484"/>
      <c r="EF8" s="484"/>
      <c r="EG8" s="484"/>
      <c r="EH8" s="484"/>
      <c r="EI8" s="484"/>
      <c r="EJ8" s="484"/>
      <c r="EK8" s="484"/>
      <c r="EL8" s="484"/>
      <c r="EM8" s="484"/>
      <c r="EN8" s="484"/>
      <c r="EO8" s="484"/>
      <c r="EP8" s="484"/>
      <c r="EQ8" s="484"/>
      <c r="ER8" s="484"/>
      <c r="ES8" s="484"/>
      <c r="ET8" s="484"/>
      <c r="EU8" s="484"/>
      <c r="EV8" s="484"/>
      <c r="EW8" s="484"/>
      <c r="EX8" s="484"/>
      <c r="EY8" s="484"/>
      <c r="EZ8" s="484"/>
      <c r="FA8" s="484"/>
      <c r="FB8" s="484"/>
      <c r="FC8" s="484"/>
      <c r="FD8" s="484"/>
      <c r="FE8" s="484"/>
      <c r="FF8" s="484"/>
      <c r="FG8" s="484"/>
      <c r="FH8" s="484"/>
      <c r="FI8" s="484"/>
      <c r="FJ8" s="484"/>
      <c r="FK8" s="484"/>
    </row>
    <row r="9" spans="68:167" s="75" customFormat="1" ht="9.75" customHeight="1">
      <c r="BP9" s="485" t="s">
        <v>246</v>
      </c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</row>
    <row r="10" spans="68:167" s="76" customFormat="1" ht="10.5" customHeight="1">
      <c r="BP10" s="484"/>
      <c r="BQ10" s="484"/>
      <c r="BR10" s="484"/>
      <c r="BS10" s="484"/>
      <c r="BT10" s="484"/>
      <c r="BU10" s="484"/>
      <c r="BV10" s="484"/>
      <c r="BW10" s="484"/>
      <c r="BX10" s="484"/>
      <c r="BY10" s="484"/>
      <c r="BZ10" s="484"/>
      <c r="CA10" s="484"/>
      <c r="CB10" s="484"/>
      <c r="CC10" s="484"/>
      <c r="CD10" s="484"/>
      <c r="CE10" s="484"/>
      <c r="CF10" s="484"/>
      <c r="CG10" s="484"/>
      <c r="CH10" s="484"/>
      <c r="CI10" s="484"/>
      <c r="CJ10" s="484"/>
      <c r="CK10" s="484"/>
      <c r="CL10" s="484"/>
      <c r="CM10" s="484"/>
      <c r="CN10" s="484"/>
      <c r="CO10" s="484"/>
      <c r="CP10" s="484"/>
      <c r="CQ10" s="484"/>
      <c r="CR10" s="484"/>
      <c r="CS10" s="484"/>
      <c r="CT10" s="484"/>
      <c r="CU10" s="484"/>
      <c r="CV10" s="484"/>
      <c r="CW10" s="484"/>
      <c r="CX10" s="484"/>
      <c r="CY10" s="484"/>
      <c r="CZ10" s="484"/>
      <c r="DA10" s="484"/>
      <c r="DB10" s="484"/>
      <c r="DC10" s="484"/>
      <c r="DD10" s="484"/>
      <c r="DE10" s="484"/>
      <c r="DF10" s="484"/>
      <c r="DG10" s="484"/>
      <c r="DH10" s="484"/>
      <c r="DI10" s="484"/>
      <c r="DJ10" s="484"/>
      <c r="DK10" s="484"/>
      <c r="DL10" s="484"/>
      <c r="DM10" s="484"/>
      <c r="DN10" s="484"/>
      <c r="DO10" s="484"/>
      <c r="DP10" s="484"/>
      <c r="DQ10" s="484"/>
      <c r="DR10" s="484"/>
      <c r="DS10" s="484"/>
      <c r="DT10" s="484"/>
      <c r="DU10" s="484"/>
      <c r="DV10" s="484"/>
      <c r="DW10" s="484"/>
      <c r="DX10" s="484"/>
      <c r="DY10" s="484"/>
      <c r="DZ10" s="484"/>
      <c r="EA10" s="484"/>
      <c r="EB10" s="484"/>
      <c r="EC10" s="484"/>
      <c r="ED10" s="484"/>
      <c r="EE10" s="484"/>
      <c r="EF10" s="484"/>
      <c r="EG10" s="484"/>
      <c r="EH10" s="484"/>
      <c r="EI10" s="484"/>
      <c r="EJ10" s="484"/>
      <c r="EK10" s="484"/>
      <c r="EL10" s="484"/>
      <c r="EM10" s="484"/>
      <c r="EN10" s="484"/>
      <c r="EO10" s="484"/>
      <c r="EP10" s="484"/>
      <c r="EQ10" s="484"/>
      <c r="ER10" s="484"/>
      <c r="ES10" s="484"/>
      <c r="ET10" s="484"/>
      <c r="EU10" s="484"/>
      <c r="EV10" s="484"/>
      <c r="EW10" s="484"/>
      <c r="EX10" s="484"/>
      <c r="EY10" s="484"/>
      <c r="EZ10" s="484"/>
      <c r="FA10" s="484"/>
      <c r="FB10" s="484"/>
      <c r="FC10" s="484"/>
      <c r="FD10" s="484"/>
      <c r="FE10" s="484"/>
      <c r="FF10" s="484"/>
      <c r="FG10" s="484"/>
      <c r="FH10" s="484"/>
      <c r="FI10" s="484"/>
      <c r="FJ10" s="484"/>
      <c r="FK10" s="484"/>
    </row>
    <row r="11" spans="68:167" s="75" customFormat="1" ht="9.75" customHeight="1">
      <c r="BP11" s="486" t="s">
        <v>247</v>
      </c>
      <c r="BQ11" s="486"/>
      <c r="BR11" s="486"/>
      <c r="BS11" s="486"/>
      <c r="BT11" s="486"/>
      <c r="BU11" s="486"/>
      <c r="BV11" s="486"/>
      <c r="BW11" s="486"/>
      <c r="BX11" s="486"/>
      <c r="BY11" s="486"/>
      <c r="BZ11" s="486"/>
      <c r="CA11" s="486"/>
      <c r="CB11" s="486"/>
      <c r="CC11" s="486"/>
      <c r="CD11" s="486"/>
      <c r="CE11" s="486"/>
      <c r="CF11" s="486"/>
      <c r="CG11" s="486"/>
      <c r="CH11" s="486"/>
      <c r="CI11" s="486"/>
      <c r="CJ11" s="486"/>
      <c r="CK11" s="486"/>
      <c r="CL11" s="486"/>
      <c r="CM11" s="486"/>
      <c r="CN11" s="486"/>
      <c r="CO11" s="486"/>
      <c r="CP11" s="486"/>
      <c r="CQ11" s="486"/>
      <c r="CR11" s="486"/>
      <c r="CS11" s="486"/>
      <c r="CT11" s="486"/>
      <c r="CU11" s="486"/>
      <c r="CV11" s="486"/>
      <c r="CW11" s="486"/>
      <c r="CX11" s="486"/>
      <c r="CY11" s="486"/>
      <c r="CZ11" s="486"/>
      <c r="DA11" s="486"/>
      <c r="DB11" s="486"/>
      <c r="DC11" s="486"/>
      <c r="DD11" s="486"/>
      <c r="DE11" s="486"/>
      <c r="DF11" s="486"/>
      <c r="DG11" s="486"/>
      <c r="DH11" s="486"/>
      <c r="DI11" s="486"/>
      <c r="DJ11" s="486"/>
      <c r="DK11" s="486"/>
      <c r="DL11" s="486"/>
      <c r="DM11" s="486"/>
      <c r="DN11" s="486"/>
      <c r="DO11" s="486"/>
      <c r="DP11" s="486"/>
      <c r="DQ11" s="486"/>
      <c r="DR11" s="486"/>
      <c r="DS11" s="486"/>
      <c r="DT11" s="486"/>
      <c r="DU11" s="486"/>
      <c r="DV11" s="486"/>
      <c r="DW11" s="486"/>
      <c r="DX11" s="486"/>
      <c r="DY11" s="486"/>
      <c r="DZ11" s="486"/>
      <c r="EA11" s="486"/>
      <c r="EB11" s="486"/>
      <c r="EC11" s="486"/>
      <c r="ED11" s="486"/>
      <c r="EE11" s="486"/>
      <c r="EF11" s="486"/>
      <c r="EG11" s="486"/>
      <c r="EH11" s="486"/>
      <c r="EI11" s="486"/>
      <c r="EJ11" s="486"/>
      <c r="EK11" s="486"/>
      <c r="EL11" s="486"/>
      <c r="EM11" s="486"/>
      <c r="EN11" s="486"/>
      <c r="EO11" s="486"/>
      <c r="EP11" s="486"/>
      <c r="EQ11" s="486"/>
      <c r="ER11" s="486"/>
      <c r="ES11" s="486"/>
      <c r="ET11" s="486"/>
      <c r="EU11" s="486"/>
      <c r="EV11" s="486"/>
      <c r="EW11" s="486"/>
      <c r="EX11" s="486"/>
      <c r="EY11" s="486"/>
      <c r="EZ11" s="486"/>
      <c r="FA11" s="486"/>
      <c r="FB11" s="486"/>
      <c r="FC11" s="486"/>
      <c r="FD11" s="486"/>
      <c r="FE11" s="486"/>
      <c r="FF11" s="486"/>
      <c r="FG11" s="486"/>
      <c r="FH11" s="486"/>
      <c r="FI11" s="486"/>
      <c r="FJ11" s="486"/>
      <c r="FK11" s="486"/>
    </row>
    <row r="12" spans="68:167" s="76" customFormat="1" ht="10.5" customHeight="1">
      <c r="BP12" s="487"/>
      <c r="BQ12" s="487"/>
      <c r="BR12" s="487"/>
      <c r="BS12" s="487"/>
      <c r="BT12" s="487"/>
      <c r="BU12" s="487"/>
      <c r="BV12" s="487"/>
      <c r="BW12" s="487"/>
      <c r="BX12" s="487"/>
      <c r="BY12" s="487"/>
      <c r="BZ12" s="487"/>
      <c r="CA12" s="487"/>
      <c r="CB12" s="487"/>
      <c r="CC12" s="487"/>
      <c r="CD12" s="487"/>
      <c r="CE12" s="487"/>
      <c r="CF12" s="487"/>
      <c r="CG12" s="487"/>
      <c r="CH12" s="487"/>
      <c r="CI12" s="487"/>
      <c r="CJ12" s="487"/>
      <c r="CK12" s="487"/>
      <c r="CL12" s="77"/>
      <c r="CM12" s="77"/>
      <c r="DT12" s="77"/>
      <c r="DU12" s="77"/>
      <c r="DV12" s="77"/>
      <c r="DW12" s="77"/>
      <c r="DX12" s="77"/>
      <c r="DY12" s="487"/>
      <c r="DZ12" s="487"/>
      <c r="EA12" s="487"/>
      <c r="EB12" s="487"/>
      <c r="EC12" s="487"/>
      <c r="ED12" s="487"/>
      <c r="EE12" s="487"/>
      <c r="EF12" s="487"/>
      <c r="EG12" s="487"/>
      <c r="EH12" s="487"/>
      <c r="EI12" s="487"/>
      <c r="EJ12" s="487"/>
      <c r="EK12" s="487"/>
      <c r="EL12" s="487"/>
      <c r="EM12" s="487"/>
      <c r="EN12" s="487"/>
      <c r="EO12" s="487"/>
      <c r="EP12" s="487"/>
      <c r="EQ12" s="487"/>
      <c r="ER12" s="487"/>
      <c r="ES12" s="487"/>
      <c r="ET12" s="487"/>
      <c r="EU12" s="487"/>
      <c r="EV12" s="487"/>
      <c r="EW12" s="487"/>
      <c r="EX12" s="487"/>
      <c r="EY12" s="487"/>
      <c r="EZ12" s="487"/>
      <c r="FA12" s="487"/>
      <c r="FB12" s="487"/>
      <c r="FC12" s="487"/>
      <c r="FD12" s="487"/>
      <c r="FE12" s="487"/>
      <c r="FF12" s="487"/>
      <c r="FG12" s="487"/>
      <c r="FH12" s="487"/>
      <c r="FI12" s="487"/>
      <c r="FJ12" s="487"/>
      <c r="FK12" s="487"/>
    </row>
    <row r="13" spans="68:167" s="75" customFormat="1" ht="9.75" customHeight="1">
      <c r="BP13" s="486" t="s">
        <v>116</v>
      </c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78"/>
      <c r="CM13" s="78"/>
      <c r="DY13" s="485" t="s">
        <v>117</v>
      </c>
      <c r="DZ13" s="485"/>
      <c r="EA13" s="485"/>
      <c r="EB13" s="485"/>
      <c r="EC13" s="485"/>
      <c r="ED13" s="485"/>
      <c r="EE13" s="485"/>
      <c r="EF13" s="485"/>
      <c r="EG13" s="485"/>
      <c r="EH13" s="485"/>
      <c r="EI13" s="485"/>
      <c r="EJ13" s="485"/>
      <c r="EK13" s="485"/>
      <c r="EL13" s="485"/>
      <c r="EM13" s="485"/>
      <c r="EN13" s="485"/>
      <c r="EO13" s="485"/>
      <c r="EP13" s="485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</row>
    <row r="14" spans="68:167" s="76" customFormat="1" ht="10.5" customHeight="1">
      <c r="BP14" s="79" t="s">
        <v>118</v>
      </c>
      <c r="BQ14" s="488"/>
      <c r="BR14" s="488"/>
      <c r="BS14" s="488"/>
      <c r="BT14" s="488"/>
      <c r="BU14" s="488"/>
      <c r="BV14" s="489" t="s">
        <v>118</v>
      </c>
      <c r="BW14" s="489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8"/>
      <c r="CJ14" s="488"/>
      <c r="CK14" s="488"/>
      <c r="CL14" s="488"/>
      <c r="CM14" s="488"/>
      <c r="CN14" s="488"/>
      <c r="CO14" s="488"/>
      <c r="CP14" s="488"/>
      <c r="CQ14" s="488"/>
      <c r="CR14" s="488"/>
      <c r="CS14" s="488"/>
      <c r="CT14" s="488"/>
      <c r="CU14" s="490">
        <v>20</v>
      </c>
      <c r="CV14" s="490"/>
      <c r="CW14" s="490"/>
      <c r="CX14" s="490"/>
      <c r="CY14" s="491"/>
      <c r="CZ14" s="491"/>
      <c r="DA14" s="491"/>
      <c r="DB14" s="489" t="s">
        <v>119</v>
      </c>
      <c r="DC14" s="489"/>
      <c r="DD14" s="489"/>
      <c r="FK14" s="79"/>
    </row>
    <row r="15" spans="2:154" s="80" customFormat="1" ht="15" customHeight="1">
      <c r="B15" s="494" t="s">
        <v>248</v>
      </c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4"/>
      <c r="BP15" s="494"/>
      <c r="BQ15" s="494"/>
      <c r="BR15" s="494"/>
      <c r="BS15" s="494"/>
      <c r="BT15" s="494"/>
      <c r="BU15" s="494"/>
      <c r="BV15" s="494"/>
      <c r="BW15" s="494"/>
      <c r="BX15" s="494"/>
      <c r="BY15" s="494"/>
      <c r="BZ15" s="494"/>
      <c r="CA15" s="494"/>
      <c r="CB15" s="494"/>
      <c r="CC15" s="494"/>
      <c r="CD15" s="494"/>
      <c r="CE15" s="494"/>
      <c r="CF15" s="494"/>
      <c r="CG15" s="494"/>
      <c r="CH15" s="494"/>
      <c r="CI15" s="494"/>
      <c r="CJ15" s="494"/>
      <c r="CK15" s="494"/>
      <c r="CL15" s="494"/>
      <c r="CM15" s="494"/>
      <c r="CN15" s="494"/>
      <c r="CO15" s="494"/>
      <c r="CP15" s="494"/>
      <c r="CQ15" s="494"/>
      <c r="CR15" s="494"/>
      <c r="CS15" s="494"/>
      <c r="CT15" s="494"/>
      <c r="CU15" s="494"/>
      <c r="CV15" s="494"/>
      <c r="CW15" s="494"/>
      <c r="CX15" s="494"/>
      <c r="CY15" s="494"/>
      <c r="CZ15" s="494"/>
      <c r="DA15" s="494"/>
      <c r="DB15" s="494"/>
      <c r="DC15" s="494"/>
      <c r="DD15" s="494"/>
      <c r="DE15" s="494"/>
      <c r="DF15" s="494"/>
      <c r="DG15" s="494"/>
      <c r="DH15" s="494"/>
      <c r="DI15" s="494"/>
      <c r="DJ15" s="494"/>
      <c r="DK15" s="494"/>
      <c r="DL15" s="494"/>
      <c r="DM15" s="494"/>
      <c r="DN15" s="494"/>
      <c r="DO15" s="494"/>
      <c r="DP15" s="494"/>
      <c r="DQ15" s="494"/>
      <c r="DR15" s="494"/>
      <c r="DS15" s="494"/>
      <c r="DT15" s="494"/>
      <c r="DU15" s="494"/>
      <c r="DV15" s="494"/>
      <c r="DW15" s="494"/>
      <c r="DX15" s="494"/>
      <c r="DY15" s="494"/>
      <c r="DZ15" s="494"/>
      <c r="EA15" s="494"/>
      <c r="EB15" s="494"/>
      <c r="EC15" s="494"/>
      <c r="ED15" s="494"/>
      <c r="EE15" s="494"/>
      <c r="EF15" s="494"/>
      <c r="EG15" s="494"/>
      <c r="EH15" s="494"/>
      <c r="EI15" s="494"/>
      <c r="EJ15" s="494"/>
      <c r="EK15" s="494"/>
      <c r="EL15" s="494"/>
      <c r="EM15" s="494"/>
      <c r="EN15" s="494"/>
      <c r="EO15" s="494"/>
      <c r="EP15" s="494"/>
      <c r="EQ15" s="494"/>
      <c r="ER15" s="494"/>
      <c r="ES15" s="494"/>
      <c r="ET15" s="494"/>
      <c r="EU15" s="494"/>
      <c r="EV15" s="494"/>
      <c r="EW15" s="494"/>
      <c r="EX15" s="494"/>
    </row>
    <row r="16" spans="1:167" s="76" customFormat="1" ht="12" customHeight="1" thickBot="1">
      <c r="A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I16" s="82" t="s">
        <v>249</v>
      </c>
      <c r="EJ16" s="495"/>
      <c r="EK16" s="495"/>
      <c r="EL16" s="495"/>
      <c r="EM16" s="495"/>
      <c r="EN16" s="83" t="s">
        <v>250</v>
      </c>
      <c r="EO16" s="83"/>
      <c r="EP16" s="83"/>
      <c r="EQ16" s="83"/>
      <c r="EZ16" s="496" t="s">
        <v>121</v>
      </c>
      <c r="FA16" s="497"/>
      <c r="FB16" s="497"/>
      <c r="FC16" s="497"/>
      <c r="FD16" s="497"/>
      <c r="FE16" s="497"/>
      <c r="FF16" s="497"/>
      <c r="FG16" s="497"/>
      <c r="FH16" s="497"/>
      <c r="FI16" s="497"/>
      <c r="FJ16" s="497"/>
      <c r="FK16" s="498"/>
    </row>
    <row r="17" spans="132:167" s="76" customFormat="1" ht="12" customHeight="1">
      <c r="EB17" s="83"/>
      <c r="EC17" s="83"/>
      <c r="ED17" s="83"/>
      <c r="EE17" s="83"/>
      <c r="EF17" s="84"/>
      <c r="EG17" s="84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6"/>
      <c r="ES17" s="86"/>
      <c r="ET17" s="86"/>
      <c r="EU17" s="86"/>
      <c r="EW17" s="85"/>
      <c r="EX17" s="86" t="s">
        <v>251</v>
      </c>
      <c r="EZ17" s="499" t="s">
        <v>252</v>
      </c>
      <c r="FA17" s="500"/>
      <c r="FB17" s="500"/>
      <c r="FC17" s="500"/>
      <c r="FD17" s="500"/>
      <c r="FE17" s="500"/>
      <c r="FF17" s="500"/>
      <c r="FG17" s="500"/>
      <c r="FH17" s="500"/>
      <c r="FI17" s="500"/>
      <c r="FJ17" s="500"/>
      <c r="FK17" s="501"/>
    </row>
    <row r="18" spans="43:167" s="76" customFormat="1" ht="10.5" customHeight="1">
      <c r="AQ18" s="79" t="s">
        <v>253</v>
      </c>
      <c r="AR18" s="488"/>
      <c r="AS18" s="488"/>
      <c r="AT18" s="488"/>
      <c r="AU18" s="488"/>
      <c r="AV18" s="488"/>
      <c r="AW18" s="489" t="s">
        <v>118</v>
      </c>
      <c r="AX18" s="489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90">
        <v>20</v>
      </c>
      <c r="BW18" s="490"/>
      <c r="BX18" s="490"/>
      <c r="BY18" s="490"/>
      <c r="BZ18" s="491"/>
      <c r="CA18" s="491"/>
      <c r="CB18" s="491"/>
      <c r="CC18" s="489" t="s">
        <v>119</v>
      </c>
      <c r="CD18" s="489"/>
      <c r="CE18" s="489"/>
      <c r="ER18" s="79"/>
      <c r="ES18" s="79"/>
      <c r="ET18" s="79"/>
      <c r="EU18" s="79"/>
      <c r="EX18" s="79" t="s">
        <v>123</v>
      </c>
      <c r="EZ18" s="502"/>
      <c r="FA18" s="503"/>
      <c r="FB18" s="503"/>
      <c r="FC18" s="503"/>
      <c r="FD18" s="503"/>
      <c r="FE18" s="503"/>
      <c r="FF18" s="503"/>
      <c r="FG18" s="503"/>
      <c r="FH18" s="503"/>
      <c r="FI18" s="503"/>
      <c r="FJ18" s="503"/>
      <c r="FK18" s="504"/>
    </row>
    <row r="19" spans="1:167" s="76" customFormat="1" ht="10.5" customHeight="1">
      <c r="A19" s="76" t="s">
        <v>254</v>
      </c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505"/>
      <c r="BP19" s="505"/>
      <c r="BQ19" s="505"/>
      <c r="BR19" s="505"/>
      <c r="BS19" s="505"/>
      <c r="BT19" s="505"/>
      <c r="BU19" s="505"/>
      <c r="BV19" s="505"/>
      <c r="BW19" s="505"/>
      <c r="BX19" s="505"/>
      <c r="BY19" s="505"/>
      <c r="BZ19" s="505"/>
      <c r="CA19" s="505"/>
      <c r="CB19" s="505"/>
      <c r="CC19" s="505"/>
      <c r="CD19" s="505"/>
      <c r="CE19" s="505"/>
      <c r="CF19" s="505"/>
      <c r="CG19" s="505"/>
      <c r="CH19" s="505"/>
      <c r="CI19" s="505"/>
      <c r="CJ19" s="505"/>
      <c r="CK19" s="505"/>
      <c r="CL19" s="505"/>
      <c r="CM19" s="505"/>
      <c r="CN19" s="505"/>
      <c r="CO19" s="505"/>
      <c r="CP19" s="505"/>
      <c r="CQ19" s="505"/>
      <c r="CR19" s="505"/>
      <c r="CS19" s="505"/>
      <c r="CT19" s="505"/>
      <c r="CU19" s="505"/>
      <c r="CV19" s="505"/>
      <c r="CW19" s="505"/>
      <c r="CX19" s="505"/>
      <c r="CY19" s="505"/>
      <c r="CZ19" s="505"/>
      <c r="DA19" s="505"/>
      <c r="DB19" s="505"/>
      <c r="DC19" s="505"/>
      <c r="DD19" s="505"/>
      <c r="DE19" s="505"/>
      <c r="DF19" s="505"/>
      <c r="DG19" s="505"/>
      <c r="DH19" s="505"/>
      <c r="DI19" s="505"/>
      <c r="DJ19" s="505"/>
      <c r="DK19" s="505"/>
      <c r="DL19" s="505"/>
      <c r="DM19" s="505"/>
      <c r="DN19" s="505"/>
      <c r="DO19" s="505"/>
      <c r="DP19" s="505"/>
      <c r="DQ19" s="505"/>
      <c r="DR19" s="505"/>
      <c r="DS19" s="505"/>
      <c r="DT19" s="505"/>
      <c r="DU19" s="505"/>
      <c r="DV19" s="505"/>
      <c r="DW19" s="505"/>
      <c r="DX19" s="505"/>
      <c r="DY19" s="505"/>
      <c r="DZ19" s="505"/>
      <c r="EA19" s="505"/>
      <c r="EB19" s="505"/>
      <c r="EC19" s="505"/>
      <c r="ED19" s="505"/>
      <c r="EE19" s="505"/>
      <c r="EF19" s="505"/>
      <c r="EG19" s="505"/>
      <c r="EH19" s="505"/>
      <c r="EI19" s="505"/>
      <c r="EJ19" s="505"/>
      <c r="EK19" s="505"/>
      <c r="EL19" s="505"/>
      <c r="ER19" s="79"/>
      <c r="ES19" s="79"/>
      <c r="ET19" s="79"/>
      <c r="EU19" s="79"/>
      <c r="EX19" s="79"/>
      <c r="EZ19" s="506"/>
      <c r="FA19" s="507"/>
      <c r="FB19" s="507"/>
      <c r="FC19" s="507"/>
      <c r="FD19" s="507"/>
      <c r="FE19" s="507"/>
      <c r="FF19" s="507"/>
      <c r="FG19" s="507"/>
      <c r="FH19" s="507"/>
      <c r="FI19" s="507"/>
      <c r="FJ19" s="507"/>
      <c r="FK19" s="508"/>
    </row>
    <row r="20" spans="1:167" s="76" customFormat="1" ht="10.5" customHeight="1">
      <c r="A20" s="76" t="s">
        <v>255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484"/>
      <c r="BC20" s="484"/>
      <c r="BD20" s="484"/>
      <c r="BE20" s="484"/>
      <c r="BF20" s="484"/>
      <c r="BG20" s="484"/>
      <c r="BH20" s="484"/>
      <c r="BI20" s="484"/>
      <c r="BJ20" s="484"/>
      <c r="BK20" s="484"/>
      <c r="BL20" s="484"/>
      <c r="BM20" s="484"/>
      <c r="BN20" s="484"/>
      <c r="BO20" s="484"/>
      <c r="BP20" s="484"/>
      <c r="BQ20" s="484"/>
      <c r="BR20" s="484"/>
      <c r="BS20" s="484"/>
      <c r="BT20" s="484"/>
      <c r="BU20" s="484"/>
      <c r="BV20" s="484"/>
      <c r="BW20" s="484"/>
      <c r="BX20" s="484"/>
      <c r="BY20" s="484"/>
      <c r="BZ20" s="484"/>
      <c r="CA20" s="484"/>
      <c r="CB20" s="484"/>
      <c r="CC20" s="484"/>
      <c r="CD20" s="484"/>
      <c r="CE20" s="484"/>
      <c r="CF20" s="484"/>
      <c r="CG20" s="484"/>
      <c r="CH20" s="484"/>
      <c r="CI20" s="484"/>
      <c r="CJ20" s="484"/>
      <c r="CK20" s="484"/>
      <c r="CL20" s="484"/>
      <c r="CM20" s="484"/>
      <c r="CN20" s="484"/>
      <c r="CO20" s="484"/>
      <c r="CP20" s="484"/>
      <c r="CQ20" s="484"/>
      <c r="CR20" s="484"/>
      <c r="CS20" s="484"/>
      <c r="CT20" s="484"/>
      <c r="CU20" s="484"/>
      <c r="CV20" s="484"/>
      <c r="CW20" s="484"/>
      <c r="CX20" s="484"/>
      <c r="CY20" s="484"/>
      <c r="CZ20" s="484"/>
      <c r="DA20" s="484"/>
      <c r="DB20" s="484"/>
      <c r="DC20" s="484"/>
      <c r="DD20" s="484"/>
      <c r="DE20" s="484"/>
      <c r="DF20" s="484"/>
      <c r="DG20" s="484"/>
      <c r="DH20" s="484"/>
      <c r="DI20" s="484"/>
      <c r="DJ20" s="484"/>
      <c r="DK20" s="484"/>
      <c r="DL20" s="484"/>
      <c r="DM20" s="484"/>
      <c r="DN20" s="484"/>
      <c r="DO20" s="484"/>
      <c r="DP20" s="484"/>
      <c r="DQ20" s="484"/>
      <c r="DR20" s="484"/>
      <c r="DS20" s="484"/>
      <c r="DT20" s="484"/>
      <c r="DU20" s="484"/>
      <c r="DV20" s="484"/>
      <c r="DW20" s="484"/>
      <c r="DX20" s="484"/>
      <c r="DY20" s="484"/>
      <c r="DZ20" s="484"/>
      <c r="EA20" s="484"/>
      <c r="EB20" s="484"/>
      <c r="EC20" s="484"/>
      <c r="ED20" s="484"/>
      <c r="EE20" s="484"/>
      <c r="EF20" s="484"/>
      <c r="EG20" s="484"/>
      <c r="EH20" s="484"/>
      <c r="EI20" s="484"/>
      <c r="EJ20" s="484"/>
      <c r="EK20" s="484"/>
      <c r="EL20" s="484"/>
      <c r="ER20" s="79"/>
      <c r="ES20" s="79"/>
      <c r="ET20" s="79"/>
      <c r="EU20" s="79"/>
      <c r="EX20" s="79" t="s">
        <v>125</v>
      </c>
      <c r="EZ20" s="509"/>
      <c r="FA20" s="488"/>
      <c r="FB20" s="488"/>
      <c r="FC20" s="488"/>
      <c r="FD20" s="488"/>
      <c r="FE20" s="488"/>
      <c r="FF20" s="488"/>
      <c r="FG20" s="488"/>
      <c r="FH20" s="488"/>
      <c r="FI20" s="488"/>
      <c r="FJ20" s="488"/>
      <c r="FK20" s="510"/>
    </row>
    <row r="21" spans="1:167" s="76" customFormat="1" ht="3" customHeight="1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R21" s="79"/>
      <c r="ES21" s="79"/>
      <c r="ET21" s="79"/>
      <c r="EU21" s="79"/>
      <c r="EX21" s="79"/>
      <c r="EZ21" s="506"/>
      <c r="FA21" s="507"/>
      <c r="FB21" s="507"/>
      <c r="FC21" s="507"/>
      <c r="FD21" s="507"/>
      <c r="FE21" s="507"/>
      <c r="FF21" s="507"/>
      <c r="FG21" s="507"/>
      <c r="FH21" s="507"/>
      <c r="FI21" s="507"/>
      <c r="FJ21" s="507"/>
      <c r="FK21" s="508"/>
    </row>
    <row r="22" spans="1:167" s="76" customFormat="1" ht="10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N22" s="87"/>
      <c r="AO22" s="88" t="s">
        <v>127</v>
      </c>
      <c r="AP22" s="87"/>
      <c r="AQ22" s="87"/>
      <c r="AR22" s="87"/>
      <c r="AY22" s="514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6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R22" s="79"/>
      <c r="ES22" s="79"/>
      <c r="ET22" s="79"/>
      <c r="EU22" s="79"/>
      <c r="EX22" s="79" t="s">
        <v>256</v>
      </c>
      <c r="EZ22" s="511"/>
      <c r="FA22" s="512"/>
      <c r="FB22" s="512"/>
      <c r="FC22" s="512"/>
      <c r="FD22" s="512"/>
      <c r="FE22" s="512"/>
      <c r="FF22" s="512"/>
      <c r="FG22" s="512"/>
      <c r="FH22" s="512"/>
      <c r="FI22" s="512"/>
      <c r="FJ22" s="512"/>
      <c r="FK22" s="513"/>
    </row>
    <row r="23" spans="1:167" s="76" customFormat="1" ht="3" customHeight="1" thickBo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Y23" s="517"/>
      <c r="AZ23" s="518"/>
      <c r="BA23" s="518"/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9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R23" s="79"/>
      <c r="ES23" s="79"/>
      <c r="ET23" s="79"/>
      <c r="EU23" s="79"/>
      <c r="EX23" s="79"/>
      <c r="EZ23" s="509"/>
      <c r="FA23" s="488"/>
      <c r="FB23" s="488"/>
      <c r="FC23" s="488"/>
      <c r="FD23" s="488"/>
      <c r="FE23" s="488"/>
      <c r="FF23" s="488"/>
      <c r="FG23" s="488"/>
      <c r="FH23" s="488"/>
      <c r="FI23" s="488"/>
      <c r="FJ23" s="488"/>
      <c r="FK23" s="510"/>
    </row>
    <row r="24" spans="1:167" s="76" customFormat="1" ht="10.5" customHeight="1">
      <c r="A24" s="76" t="s">
        <v>257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20"/>
      <c r="CF24" s="520"/>
      <c r="CG24" s="520"/>
      <c r="CH24" s="520"/>
      <c r="CI24" s="520"/>
      <c r="CJ24" s="520"/>
      <c r="CK24" s="520"/>
      <c r="CL24" s="520"/>
      <c r="CM24" s="520"/>
      <c r="CN24" s="520"/>
      <c r="CO24" s="520"/>
      <c r="CP24" s="520"/>
      <c r="CQ24" s="520"/>
      <c r="CR24" s="520"/>
      <c r="CS24" s="520"/>
      <c r="CT24" s="520"/>
      <c r="CU24" s="520"/>
      <c r="CV24" s="520"/>
      <c r="CW24" s="520"/>
      <c r="CX24" s="520"/>
      <c r="CY24" s="520"/>
      <c r="CZ24" s="520"/>
      <c r="DA24" s="520"/>
      <c r="DB24" s="520"/>
      <c r="DC24" s="520"/>
      <c r="DD24" s="520"/>
      <c r="DE24" s="520"/>
      <c r="DF24" s="520"/>
      <c r="DG24" s="520"/>
      <c r="DH24" s="520"/>
      <c r="DI24" s="520"/>
      <c r="DJ24" s="520"/>
      <c r="DK24" s="520"/>
      <c r="DL24" s="520"/>
      <c r="DM24" s="520"/>
      <c r="DN24" s="520"/>
      <c r="DO24" s="520"/>
      <c r="DP24" s="520"/>
      <c r="DQ24" s="520"/>
      <c r="DR24" s="520"/>
      <c r="DS24" s="520"/>
      <c r="DT24" s="520"/>
      <c r="DU24" s="520"/>
      <c r="DV24" s="520"/>
      <c r="DW24" s="520"/>
      <c r="DX24" s="520"/>
      <c r="DY24" s="520"/>
      <c r="DZ24" s="520"/>
      <c r="EA24" s="520"/>
      <c r="EB24" s="520"/>
      <c r="EC24" s="520"/>
      <c r="ED24" s="520"/>
      <c r="EE24" s="520"/>
      <c r="EF24" s="520"/>
      <c r="EG24" s="520"/>
      <c r="EH24" s="520"/>
      <c r="EI24" s="520"/>
      <c r="EJ24" s="520"/>
      <c r="EK24" s="520"/>
      <c r="EL24" s="520"/>
      <c r="ER24" s="79"/>
      <c r="ES24" s="79"/>
      <c r="ET24" s="79"/>
      <c r="EU24" s="79"/>
      <c r="EX24" s="86" t="s">
        <v>258</v>
      </c>
      <c r="EZ24" s="502"/>
      <c r="FA24" s="503"/>
      <c r="FB24" s="503"/>
      <c r="FC24" s="503"/>
      <c r="FD24" s="503"/>
      <c r="FE24" s="503"/>
      <c r="FF24" s="503"/>
      <c r="FG24" s="503"/>
      <c r="FH24" s="503"/>
      <c r="FI24" s="503"/>
      <c r="FJ24" s="503"/>
      <c r="FK24" s="504"/>
    </row>
    <row r="25" spans="1:167" s="76" customFormat="1" ht="10.5" customHeight="1">
      <c r="A25" s="76" t="s">
        <v>130</v>
      </c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21"/>
      <c r="BO25" s="521"/>
      <c r="BP25" s="521"/>
      <c r="BQ25" s="521"/>
      <c r="BR25" s="521"/>
      <c r="BS25" s="521"/>
      <c r="BT25" s="521"/>
      <c r="BU25" s="521"/>
      <c r="BV25" s="521"/>
      <c r="BW25" s="521"/>
      <c r="BX25" s="521"/>
      <c r="BY25" s="521"/>
      <c r="BZ25" s="521"/>
      <c r="CA25" s="521"/>
      <c r="CB25" s="521"/>
      <c r="CC25" s="521"/>
      <c r="CD25" s="521"/>
      <c r="CE25" s="521"/>
      <c r="CF25" s="521"/>
      <c r="CG25" s="521"/>
      <c r="CH25" s="521"/>
      <c r="CI25" s="521"/>
      <c r="CJ25" s="521"/>
      <c r="CK25" s="521"/>
      <c r="CL25" s="521"/>
      <c r="CM25" s="521"/>
      <c r="CN25" s="521"/>
      <c r="CO25" s="521"/>
      <c r="CP25" s="521"/>
      <c r="CQ25" s="521"/>
      <c r="CR25" s="521"/>
      <c r="CS25" s="521"/>
      <c r="CT25" s="521"/>
      <c r="CU25" s="521"/>
      <c r="CV25" s="521"/>
      <c r="CW25" s="521"/>
      <c r="CX25" s="521"/>
      <c r="CY25" s="521"/>
      <c r="CZ25" s="521"/>
      <c r="DA25" s="521"/>
      <c r="DB25" s="521"/>
      <c r="DC25" s="521"/>
      <c r="DD25" s="521"/>
      <c r="DE25" s="521"/>
      <c r="DF25" s="521"/>
      <c r="DG25" s="521"/>
      <c r="DH25" s="521"/>
      <c r="DI25" s="521"/>
      <c r="DJ25" s="521"/>
      <c r="DK25" s="521"/>
      <c r="DL25" s="521"/>
      <c r="DM25" s="521"/>
      <c r="DN25" s="521"/>
      <c r="DO25" s="521"/>
      <c r="DP25" s="521"/>
      <c r="DQ25" s="521"/>
      <c r="DR25" s="521"/>
      <c r="DS25" s="521"/>
      <c r="DT25" s="521"/>
      <c r="DU25" s="521"/>
      <c r="DV25" s="521"/>
      <c r="DW25" s="521"/>
      <c r="DX25" s="521"/>
      <c r="DY25" s="521"/>
      <c r="DZ25" s="521"/>
      <c r="EA25" s="521"/>
      <c r="EB25" s="521"/>
      <c r="EC25" s="521"/>
      <c r="ED25" s="521"/>
      <c r="EE25" s="521"/>
      <c r="EF25" s="521"/>
      <c r="EG25" s="521"/>
      <c r="EH25" s="521"/>
      <c r="EI25" s="521"/>
      <c r="EJ25" s="521"/>
      <c r="EK25" s="521"/>
      <c r="EL25" s="521"/>
      <c r="ER25" s="79"/>
      <c r="ES25" s="79"/>
      <c r="ET25" s="79"/>
      <c r="EU25" s="79"/>
      <c r="EX25" s="79"/>
      <c r="EZ25" s="506"/>
      <c r="FA25" s="507"/>
      <c r="FB25" s="507"/>
      <c r="FC25" s="507"/>
      <c r="FD25" s="507"/>
      <c r="FE25" s="507"/>
      <c r="FF25" s="507"/>
      <c r="FG25" s="507"/>
      <c r="FH25" s="507"/>
      <c r="FI25" s="507"/>
      <c r="FJ25" s="507"/>
      <c r="FK25" s="508"/>
    </row>
    <row r="26" spans="1:167" s="76" customFormat="1" ht="10.5" customHeight="1">
      <c r="A26" s="76" t="s">
        <v>131</v>
      </c>
      <c r="AO26" s="520"/>
      <c r="AP26" s="520"/>
      <c r="AQ26" s="520"/>
      <c r="AR26" s="520"/>
      <c r="AS26" s="520"/>
      <c r="AT26" s="520"/>
      <c r="AU26" s="520"/>
      <c r="AV26" s="520"/>
      <c r="AW26" s="520"/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  <c r="BK26" s="520"/>
      <c r="BL26" s="520"/>
      <c r="BM26" s="520"/>
      <c r="BN26" s="520"/>
      <c r="BO26" s="520"/>
      <c r="BP26" s="520"/>
      <c r="BQ26" s="520"/>
      <c r="BR26" s="520"/>
      <c r="BS26" s="520"/>
      <c r="BT26" s="520"/>
      <c r="BU26" s="520"/>
      <c r="BV26" s="520"/>
      <c r="BW26" s="520"/>
      <c r="BX26" s="520"/>
      <c r="BY26" s="520"/>
      <c r="BZ26" s="520"/>
      <c r="CA26" s="520"/>
      <c r="CB26" s="520"/>
      <c r="CC26" s="520"/>
      <c r="CD26" s="520"/>
      <c r="CE26" s="520"/>
      <c r="CF26" s="520"/>
      <c r="CG26" s="520"/>
      <c r="CH26" s="520"/>
      <c r="CI26" s="520"/>
      <c r="CJ26" s="520"/>
      <c r="CK26" s="520"/>
      <c r="CL26" s="520"/>
      <c r="CM26" s="520"/>
      <c r="CN26" s="520"/>
      <c r="CO26" s="520"/>
      <c r="CP26" s="520"/>
      <c r="CQ26" s="520"/>
      <c r="CR26" s="520"/>
      <c r="CS26" s="520"/>
      <c r="CT26" s="520"/>
      <c r="CU26" s="520"/>
      <c r="CV26" s="520"/>
      <c r="CW26" s="520"/>
      <c r="CX26" s="520"/>
      <c r="CY26" s="520"/>
      <c r="CZ26" s="520"/>
      <c r="DA26" s="520"/>
      <c r="DB26" s="520"/>
      <c r="DC26" s="520"/>
      <c r="DD26" s="520"/>
      <c r="DE26" s="520"/>
      <c r="DF26" s="520"/>
      <c r="DG26" s="520"/>
      <c r="DH26" s="520"/>
      <c r="DI26" s="520"/>
      <c r="DJ26" s="520"/>
      <c r="DK26" s="520"/>
      <c r="DL26" s="520"/>
      <c r="DM26" s="520"/>
      <c r="DN26" s="520"/>
      <c r="DO26" s="520"/>
      <c r="DP26" s="520"/>
      <c r="DQ26" s="520"/>
      <c r="DR26" s="520"/>
      <c r="DS26" s="520"/>
      <c r="DT26" s="520"/>
      <c r="DU26" s="520"/>
      <c r="DV26" s="520"/>
      <c r="DW26" s="520"/>
      <c r="DX26" s="520"/>
      <c r="DY26" s="520"/>
      <c r="DZ26" s="520"/>
      <c r="EA26" s="520"/>
      <c r="EB26" s="520"/>
      <c r="EC26" s="520"/>
      <c r="ED26" s="520"/>
      <c r="EE26" s="520"/>
      <c r="EF26" s="520"/>
      <c r="EG26" s="520"/>
      <c r="EH26" s="520"/>
      <c r="EI26" s="520"/>
      <c r="EJ26" s="520"/>
      <c r="EK26" s="520"/>
      <c r="EL26" s="520"/>
      <c r="ER26" s="79"/>
      <c r="ES26" s="79"/>
      <c r="ET26" s="79"/>
      <c r="EU26" s="79"/>
      <c r="EX26" s="79" t="s">
        <v>259</v>
      </c>
      <c r="EZ26" s="522"/>
      <c r="FA26" s="523"/>
      <c r="FB26" s="523"/>
      <c r="FC26" s="523"/>
      <c r="FD26" s="523"/>
      <c r="FE26" s="523"/>
      <c r="FF26" s="523"/>
      <c r="FG26" s="523"/>
      <c r="FH26" s="523"/>
      <c r="FI26" s="523"/>
      <c r="FJ26" s="523"/>
      <c r="FK26" s="524"/>
    </row>
    <row r="27" spans="1:167" s="76" customFormat="1" ht="10.5" customHeight="1">
      <c r="A27" s="76" t="s">
        <v>130</v>
      </c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21"/>
      <c r="BZ27" s="521"/>
      <c r="CA27" s="521"/>
      <c r="CB27" s="521"/>
      <c r="CC27" s="521"/>
      <c r="CD27" s="521"/>
      <c r="CE27" s="521"/>
      <c r="CF27" s="521"/>
      <c r="CG27" s="521"/>
      <c r="CH27" s="521"/>
      <c r="CI27" s="521"/>
      <c r="CJ27" s="521"/>
      <c r="CK27" s="521"/>
      <c r="CL27" s="521"/>
      <c r="CM27" s="521"/>
      <c r="CN27" s="521"/>
      <c r="CO27" s="521"/>
      <c r="CP27" s="521"/>
      <c r="CQ27" s="521"/>
      <c r="CR27" s="521"/>
      <c r="CS27" s="521"/>
      <c r="CT27" s="521"/>
      <c r="CU27" s="521"/>
      <c r="CV27" s="521"/>
      <c r="CW27" s="521"/>
      <c r="CX27" s="521"/>
      <c r="CY27" s="521"/>
      <c r="CZ27" s="521"/>
      <c r="DA27" s="521"/>
      <c r="DB27" s="521"/>
      <c r="DC27" s="521"/>
      <c r="DD27" s="521"/>
      <c r="DE27" s="521"/>
      <c r="DF27" s="521"/>
      <c r="DG27" s="521"/>
      <c r="DH27" s="521"/>
      <c r="DI27" s="521"/>
      <c r="DJ27" s="521"/>
      <c r="DK27" s="521"/>
      <c r="DL27" s="521"/>
      <c r="DM27" s="521"/>
      <c r="DN27" s="521"/>
      <c r="DO27" s="521"/>
      <c r="DP27" s="521"/>
      <c r="DQ27" s="521"/>
      <c r="DR27" s="521"/>
      <c r="DS27" s="521"/>
      <c r="DT27" s="521"/>
      <c r="DU27" s="521"/>
      <c r="DV27" s="521"/>
      <c r="DW27" s="521"/>
      <c r="DX27" s="521"/>
      <c r="DY27" s="521"/>
      <c r="DZ27" s="521"/>
      <c r="EA27" s="521"/>
      <c r="EB27" s="521"/>
      <c r="EC27" s="521"/>
      <c r="ED27" s="521"/>
      <c r="EE27" s="521"/>
      <c r="EF27" s="521"/>
      <c r="EG27" s="521"/>
      <c r="EH27" s="521"/>
      <c r="EI27" s="521"/>
      <c r="EJ27" s="521"/>
      <c r="EK27" s="521"/>
      <c r="EL27" s="521"/>
      <c r="EN27" s="85"/>
      <c r="EO27" s="85"/>
      <c r="EP27" s="85"/>
      <c r="EQ27" s="85"/>
      <c r="ER27" s="86"/>
      <c r="ES27" s="86"/>
      <c r="ET27" s="86"/>
      <c r="EU27" s="86"/>
      <c r="EW27" s="85"/>
      <c r="EZ27" s="506"/>
      <c r="FA27" s="507"/>
      <c r="FB27" s="507"/>
      <c r="FC27" s="507"/>
      <c r="FD27" s="507"/>
      <c r="FE27" s="507"/>
      <c r="FF27" s="507"/>
      <c r="FG27" s="507"/>
      <c r="FH27" s="507"/>
      <c r="FI27" s="507"/>
      <c r="FJ27" s="507"/>
      <c r="FK27" s="508"/>
    </row>
    <row r="28" spans="1:167" s="76" customFormat="1" ht="10.5" customHeight="1">
      <c r="A28" s="76" t="s">
        <v>260</v>
      </c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0"/>
      <c r="BB28" s="520"/>
      <c r="BC28" s="520"/>
      <c r="BD28" s="520"/>
      <c r="BE28" s="520"/>
      <c r="BF28" s="520"/>
      <c r="BG28" s="520"/>
      <c r="BH28" s="520"/>
      <c r="BI28" s="520"/>
      <c r="BJ28" s="520"/>
      <c r="BK28" s="520"/>
      <c r="BL28" s="520"/>
      <c r="BM28" s="520"/>
      <c r="BN28" s="520"/>
      <c r="BO28" s="520"/>
      <c r="BP28" s="520"/>
      <c r="BQ28" s="520"/>
      <c r="BR28" s="520"/>
      <c r="BS28" s="520"/>
      <c r="BT28" s="520"/>
      <c r="BU28" s="520"/>
      <c r="BV28" s="520"/>
      <c r="BW28" s="520"/>
      <c r="BX28" s="520"/>
      <c r="BY28" s="520"/>
      <c r="BZ28" s="520"/>
      <c r="CA28" s="520"/>
      <c r="CB28" s="520"/>
      <c r="CC28" s="520"/>
      <c r="CD28" s="520"/>
      <c r="CE28" s="520"/>
      <c r="CF28" s="520"/>
      <c r="CG28" s="520"/>
      <c r="CH28" s="520"/>
      <c r="CI28" s="520"/>
      <c r="CJ28" s="520"/>
      <c r="CK28" s="520"/>
      <c r="CL28" s="520"/>
      <c r="CM28" s="520"/>
      <c r="CN28" s="520"/>
      <c r="CO28" s="520"/>
      <c r="CP28" s="520"/>
      <c r="CQ28" s="520"/>
      <c r="CR28" s="520"/>
      <c r="CS28" s="520"/>
      <c r="CT28" s="520"/>
      <c r="CU28" s="520"/>
      <c r="CV28" s="520"/>
      <c r="CW28" s="520"/>
      <c r="CX28" s="520"/>
      <c r="CY28" s="520"/>
      <c r="CZ28" s="520"/>
      <c r="DA28" s="520"/>
      <c r="DB28" s="520"/>
      <c r="DC28" s="520"/>
      <c r="DD28" s="520"/>
      <c r="DE28" s="520"/>
      <c r="DF28" s="520"/>
      <c r="DG28" s="520"/>
      <c r="DH28" s="520"/>
      <c r="DI28" s="520"/>
      <c r="DJ28" s="520"/>
      <c r="DK28" s="520"/>
      <c r="DL28" s="520"/>
      <c r="DM28" s="520"/>
      <c r="DN28" s="520"/>
      <c r="DO28" s="520"/>
      <c r="DP28" s="520"/>
      <c r="DQ28" s="520"/>
      <c r="DR28" s="520"/>
      <c r="DS28" s="520"/>
      <c r="DT28" s="520"/>
      <c r="DU28" s="520"/>
      <c r="DV28" s="520"/>
      <c r="DW28" s="520"/>
      <c r="DX28" s="520"/>
      <c r="DY28" s="520"/>
      <c r="DZ28" s="520"/>
      <c r="EA28" s="520"/>
      <c r="EB28" s="520"/>
      <c r="EC28" s="520"/>
      <c r="ED28" s="520"/>
      <c r="EE28" s="520"/>
      <c r="EF28" s="520"/>
      <c r="EG28" s="520"/>
      <c r="EH28" s="520"/>
      <c r="EI28" s="520"/>
      <c r="EJ28" s="520"/>
      <c r="EK28" s="520"/>
      <c r="EL28" s="520"/>
      <c r="EN28" s="85"/>
      <c r="EO28" s="85"/>
      <c r="EP28" s="85"/>
      <c r="EQ28" s="85"/>
      <c r="ER28" s="86"/>
      <c r="ES28" s="86"/>
      <c r="ET28" s="86"/>
      <c r="EU28" s="86"/>
      <c r="EW28" s="85"/>
      <c r="EX28" s="79" t="s">
        <v>125</v>
      </c>
      <c r="EZ28" s="509"/>
      <c r="FA28" s="488"/>
      <c r="FB28" s="488"/>
      <c r="FC28" s="488"/>
      <c r="FD28" s="488"/>
      <c r="FE28" s="488"/>
      <c r="FF28" s="488"/>
      <c r="FG28" s="488"/>
      <c r="FH28" s="488"/>
      <c r="FI28" s="488"/>
      <c r="FJ28" s="488"/>
      <c r="FK28" s="510"/>
    </row>
    <row r="29" spans="1:167" s="76" customFormat="1" ht="10.5" customHeight="1">
      <c r="A29" s="76" t="s">
        <v>261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5"/>
      <c r="EK29" s="85"/>
      <c r="EL29" s="85"/>
      <c r="EM29" s="85"/>
      <c r="EN29" s="85"/>
      <c r="EO29" s="85"/>
      <c r="EP29" s="85"/>
      <c r="EQ29" s="85"/>
      <c r="ER29" s="86"/>
      <c r="ES29" s="86"/>
      <c r="ET29" s="86"/>
      <c r="EU29" s="86"/>
      <c r="EW29" s="85"/>
      <c r="EX29" s="79" t="s">
        <v>129</v>
      </c>
      <c r="EZ29" s="522"/>
      <c r="FA29" s="523"/>
      <c r="FB29" s="523"/>
      <c r="FC29" s="523"/>
      <c r="FD29" s="523"/>
      <c r="FE29" s="523"/>
      <c r="FF29" s="523"/>
      <c r="FG29" s="523"/>
      <c r="FH29" s="523"/>
      <c r="FI29" s="523"/>
      <c r="FJ29" s="523"/>
      <c r="FK29" s="524"/>
    </row>
    <row r="30" spans="12:167" s="76" customFormat="1" ht="10.5" customHeight="1" thickBot="1"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5"/>
      <c r="EK30" s="85"/>
      <c r="EL30" s="85"/>
      <c r="EM30" s="85"/>
      <c r="EN30" s="85"/>
      <c r="EO30" s="85"/>
      <c r="EP30" s="85"/>
      <c r="EQ30" s="85"/>
      <c r="ER30" s="86"/>
      <c r="ES30" s="86"/>
      <c r="ET30" s="86"/>
      <c r="EU30" s="86"/>
      <c r="EW30" s="85"/>
      <c r="EX30" s="79" t="s">
        <v>262</v>
      </c>
      <c r="EZ30" s="525"/>
      <c r="FA30" s="526"/>
      <c r="FB30" s="526"/>
      <c r="FC30" s="526"/>
      <c r="FD30" s="526"/>
      <c r="FE30" s="526"/>
      <c r="FF30" s="526"/>
      <c r="FG30" s="526"/>
      <c r="FH30" s="526"/>
      <c r="FI30" s="526"/>
      <c r="FJ30" s="526"/>
      <c r="FK30" s="527"/>
    </row>
    <row r="31" spans="12:167" s="75" customFormat="1" ht="10.5" customHeight="1" thickBot="1">
      <c r="L31" s="486" t="s">
        <v>263</v>
      </c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1"/>
      <c r="EK31" s="91"/>
      <c r="EL31" s="91"/>
      <c r="EM31" s="91"/>
      <c r="EN31" s="91"/>
      <c r="EO31" s="91"/>
      <c r="EP31" s="91"/>
      <c r="EQ31" s="91"/>
      <c r="ER31" s="92"/>
      <c r="ES31" s="92"/>
      <c r="ET31" s="92"/>
      <c r="EU31" s="92"/>
      <c r="EW31" s="91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</row>
    <row r="32" spans="50:167" s="76" customFormat="1" ht="12" thickBot="1">
      <c r="AX32" s="94"/>
      <c r="AY32" s="94"/>
      <c r="AZ32" s="94"/>
      <c r="BA32" s="94"/>
      <c r="BB32" s="94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CB32" s="89"/>
      <c r="CC32" s="89"/>
      <c r="CD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I32" s="89"/>
      <c r="EL32" s="86" t="s">
        <v>11</v>
      </c>
      <c r="EN32" s="528"/>
      <c r="EO32" s="529"/>
      <c r="EP32" s="529"/>
      <c r="EQ32" s="529"/>
      <c r="ER32" s="529"/>
      <c r="ES32" s="529"/>
      <c r="ET32" s="529"/>
      <c r="EU32" s="529"/>
      <c r="EV32" s="529"/>
      <c r="EW32" s="529"/>
      <c r="EX32" s="529"/>
      <c r="EY32" s="529"/>
      <c r="EZ32" s="529"/>
      <c r="FA32" s="529"/>
      <c r="FB32" s="529"/>
      <c r="FC32" s="529"/>
      <c r="FD32" s="529"/>
      <c r="FE32" s="529"/>
      <c r="FF32" s="529"/>
      <c r="FG32" s="529"/>
      <c r="FH32" s="529"/>
      <c r="FI32" s="529"/>
      <c r="FJ32" s="529"/>
      <c r="FK32" s="530"/>
    </row>
    <row r="33" spans="1:167" s="76" customFormat="1" ht="4.5" customHeight="1">
      <c r="A33" s="87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5"/>
      <c r="EK33" s="85"/>
      <c r="EL33" s="85"/>
      <c r="EM33" s="85"/>
      <c r="EN33" s="85"/>
      <c r="EO33" s="85"/>
      <c r="EP33" s="85"/>
      <c r="EQ33" s="85"/>
      <c r="ER33" s="86"/>
      <c r="ES33" s="86"/>
      <c r="ET33" s="86"/>
      <c r="EU33" s="86"/>
      <c r="EW33" s="8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</row>
    <row r="34" spans="1:167" s="76" customFormat="1" ht="10.5" customHeight="1">
      <c r="A34" s="531" t="s">
        <v>264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2"/>
      <c r="AO34" s="537" t="s">
        <v>265</v>
      </c>
      <c r="AP34" s="538"/>
      <c r="AQ34" s="538"/>
      <c r="AR34" s="538"/>
      <c r="AS34" s="538"/>
      <c r="AT34" s="538"/>
      <c r="AU34" s="538"/>
      <c r="AV34" s="538"/>
      <c r="AW34" s="538"/>
      <c r="AX34" s="538"/>
      <c r="AY34" s="539" t="s">
        <v>266</v>
      </c>
      <c r="AZ34" s="540"/>
      <c r="BA34" s="540"/>
      <c r="BB34" s="540"/>
      <c r="BC34" s="540"/>
      <c r="BD34" s="540"/>
      <c r="BE34" s="540"/>
      <c r="BF34" s="540"/>
      <c r="BG34" s="540"/>
      <c r="BH34" s="540"/>
      <c r="BI34" s="541" t="s">
        <v>267</v>
      </c>
      <c r="BJ34" s="542"/>
      <c r="BK34" s="542"/>
      <c r="BL34" s="542"/>
      <c r="BM34" s="542"/>
      <c r="BN34" s="542"/>
      <c r="BO34" s="542"/>
      <c r="BP34" s="542"/>
      <c r="BQ34" s="542"/>
      <c r="BR34" s="542"/>
      <c r="BS34" s="542"/>
      <c r="BT34" s="542"/>
      <c r="BU34" s="542"/>
      <c r="BV34" s="542"/>
      <c r="BW34" s="542"/>
      <c r="BX34" s="542"/>
      <c r="BY34" s="542"/>
      <c r="BZ34" s="542"/>
      <c r="CA34" s="542"/>
      <c r="CB34" s="542"/>
      <c r="CC34" s="542"/>
      <c r="CD34" s="542"/>
      <c r="CE34" s="542"/>
      <c r="CF34" s="542"/>
      <c r="CG34" s="542"/>
      <c r="CH34" s="542"/>
      <c r="CI34" s="542"/>
      <c r="CJ34" s="542"/>
      <c r="CK34" s="542"/>
      <c r="CL34" s="542"/>
      <c r="CM34" s="543"/>
      <c r="CN34" s="544" t="s">
        <v>268</v>
      </c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5"/>
      <c r="DA34" s="545"/>
      <c r="DB34" s="545"/>
      <c r="DC34" s="545"/>
      <c r="DD34" s="545"/>
      <c r="DE34" s="545"/>
      <c r="DF34" s="545"/>
      <c r="DG34" s="545"/>
      <c r="DH34" s="545"/>
      <c r="DI34" s="545"/>
      <c r="DJ34" s="545"/>
      <c r="DK34" s="545"/>
      <c r="DL34" s="545"/>
      <c r="DM34" s="545"/>
      <c r="DN34" s="545"/>
      <c r="DO34" s="546"/>
      <c r="DP34" s="553" t="s">
        <v>269</v>
      </c>
      <c r="DQ34" s="531"/>
      <c r="DR34" s="531"/>
      <c r="DS34" s="531"/>
      <c r="DT34" s="531"/>
      <c r="DU34" s="531"/>
      <c r="DV34" s="531"/>
      <c r="DW34" s="531"/>
      <c r="DX34" s="531"/>
      <c r="DY34" s="531"/>
      <c r="DZ34" s="531"/>
      <c r="EA34" s="531"/>
      <c r="EB34" s="531"/>
      <c r="EC34" s="531"/>
      <c r="ED34" s="531"/>
      <c r="EE34" s="531"/>
      <c r="EF34" s="531"/>
      <c r="EG34" s="531"/>
      <c r="EH34" s="531"/>
      <c r="EI34" s="531"/>
      <c r="EJ34" s="531"/>
      <c r="EK34" s="531"/>
      <c r="EL34" s="531"/>
      <c r="EM34" s="531"/>
      <c r="EN34" s="531"/>
      <c r="EO34" s="531"/>
      <c r="EP34" s="531"/>
      <c r="EQ34" s="531"/>
      <c r="ER34" s="531"/>
      <c r="ES34" s="531"/>
      <c r="ET34" s="531"/>
      <c r="EU34" s="531"/>
      <c r="EV34" s="531"/>
      <c r="EW34" s="531"/>
      <c r="EX34" s="531"/>
      <c r="EY34" s="531"/>
      <c r="EZ34" s="531"/>
      <c r="FA34" s="531"/>
      <c r="FB34" s="531"/>
      <c r="FC34" s="531"/>
      <c r="FD34" s="531"/>
      <c r="FE34" s="531"/>
      <c r="FF34" s="531"/>
      <c r="FG34" s="531"/>
      <c r="FH34" s="531"/>
      <c r="FI34" s="531"/>
      <c r="FJ34" s="531"/>
      <c r="FK34" s="531"/>
    </row>
    <row r="35" spans="1:167" s="76" customFormat="1" ht="10.5" customHeight="1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4"/>
      <c r="AO35" s="537"/>
      <c r="AP35" s="538"/>
      <c r="AQ35" s="538"/>
      <c r="AR35" s="538"/>
      <c r="AS35" s="538"/>
      <c r="AT35" s="538"/>
      <c r="AU35" s="538"/>
      <c r="AV35" s="538"/>
      <c r="AW35" s="538"/>
      <c r="AX35" s="538"/>
      <c r="AY35" s="539"/>
      <c r="AZ35" s="540"/>
      <c r="BA35" s="540"/>
      <c r="BB35" s="540"/>
      <c r="BC35" s="540"/>
      <c r="BD35" s="540"/>
      <c r="BE35" s="540"/>
      <c r="BF35" s="540"/>
      <c r="BG35" s="540"/>
      <c r="BH35" s="540"/>
      <c r="BI35" s="558" t="s">
        <v>270</v>
      </c>
      <c r="BJ35" s="493"/>
      <c r="BK35" s="493"/>
      <c r="BL35" s="493"/>
      <c r="BM35" s="493"/>
      <c r="BN35" s="493"/>
      <c r="BO35" s="493"/>
      <c r="BP35" s="493"/>
      <c r="BQ35" s="493"/>
      <c r="BR35" s="493"/>
      <c r="BS35" s="493"/>
      <c r="BT35" s="493"/>
      <c r="BU35" s="493"/>
      <c r="BV35" s="493"/>
      <c r="BW35" s="493"/>
      <c r="BX35" s="493"/>
      <c r="BY35" s="493"/>
      <c r="BZ35" s="493"/>
      <c r="CA35" s="493"/>
      <c r="CB35" s="493"/>
      <c r="CC35" s="493"/>
      <c r="CD35" s="493"/>
      <c r="CE35" s="493"/>
      <c r="CF35" s="493"/>
      <c r="CG35" s="493"/>
      <c r="CH35" s="493"/>
      <c r="CI35" s="493"/>
      <c r="CJ35" s="493"/>
      <c r="CK35" s="493"/>
      <c r="CL35" s="493"/>
      <c r="CM35" s="559"/>
      <c r="CN35" s="547"/>
      <c r="CO35" s="548"/>
      <c r="CP35" s="548"/>
      <c r="CQ35" s="548"/>
      <c r="CR35" s="548"/>
      <c r="CS35" s="548"/>
      <c r="CT35" s="548"/>
      <c r="CU35" s="548"/>
      <c r="CV35" s="548"/>
      <c r="CW35" s="548"/>
      <c r="CX35" s="548"/>
      <c r="CY35" s="548"/>
      <c r="CZ35" s="548"/>
      <c r="DA35" s="548"/>
      <c r="DB35" s="548"/>
      <c r="DC35" s="548"/>
      <c r="DD35" s="548"/>
      <c r="DE35" s="548"/>
      <c r="DF35" s="548"/>
      <c r="DG35" s="548"/>
      <c r="DH35" s="548"/>
      <c r="DI35" s="548"/>
      <c r="DJ35" s="548"/>
      <c r="DK35" s="548"/>
      <c r="DL35" s="548"/>
      <c r="DM35" s="548"/>
      <c r="DN35" s="548"/>
      <c r="DO35" s="549"/>
      <c r="DP35" s="554"/>
      <c r="DQ35" s="533"/>
      <c r="DR35" s="533"/>
      <c r="DS35" s="533"/>
      <c r="DT35" s="533"/>
      <c r="DU35" s="533"/>
      <c r="DV35" s="533"/>
      <c r="DW35" s="533"/>
      <c r="DX35" s="533"/>
      <c r="DY35" s="533"/>
      <c r="DZ35" s="533"/>
      <c r="EA35" s="533"/>
      <c r="EB35" s="533"/>
      <c r="EC35" s="533"/>
      <c r="ED35" s="533"/>
      <c r="EE35" s="533"/>
      <c r="EF35" s="533"/>
      <c r="EG35" s="533"/>
      <c r="EH35" s="533"/>
      <c r="EI35" s="533"/>
      <c r="EJ35" s="533"/>
      <c r="EK35" s="533"/>
      <c r="EL35" s="533"/>
      <c r="EM35" s="533"/>
      <c r="EN35" s="533"/>
      <c r="EO35" s="533"/>
      <c r="EP35" s="533"/>
      <c r="EQ35" s="533"/>
      <c r="ER35" s="533"/>
      <c r="ES35" s="533"/>
      <c r="ET35" s="533"/>
      <c r="EU35" s="533"/>
      <c r="EV35" s="533"/>
      <c r="EW35" s="533"/>
      <c r="EX35" s="533"/>
      <c r="EY35" s="533"/>
      <c r="EZ35" s="533"/>
      <c r="FA35" s="533"/>
      <c r="FB35" s="533"/>
      <c r="FC35" s="533"/>
      <c r="FD35" s="533"/>
      <c r="FE35" s="533"/>
      <c r="FF35" s="533"/>
      <c r="FG35" s="533"/>
      <c r="FH35" s="533"/>
      <c r="FI35" s="533"/>
      <c r="FJ35" s="533"/>
      <c r="FK35" s="533"/>
    </row>
    <row r="36" spans="1:167" s="98" customFormat="1" ht="10.5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533"/>
      <c r="AE36" s="533"/>
      <c r="AF36" s="533"/>
      <c r="AG36" s="533"/>
      <c r="AH36" s="533"/>
      <c r="AI36" s="533"/>
      <c r="AJ36" s="533"/>
      <c r="AK36" s="533"/>
      <c r="AL36" s="533"/>
      <c r="AM36" s="533"/>
      <c r="AN36" s="534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  <c r="AY36" s="540"/>
      <c r="AZ36" s="540"/>
      <c r="BA36" s="540"/>
      <c r="BB36" s="540"/>
      <c r="BC36" s="540"/>
      <c r="BD36" s="540"/>
      <c r="BE36" s="540"/>
      <c r="BF36" s="540"/>
      <c r="BG36" s="540"/>
      <c r="BH36" s="540"/>
      <c r="BI36" s="9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9" t="s">
        <v>271</v>
      </c>
      <c r="CB36" s="491"/>
      <c r="CC36" s="491"/>
      <c r="CD36" s="491"/>
      <c r="CE36" s="76" t="s">
        <v>119</v>
      </c>
      <c r="CF36" s="76"/>
      <c r="CG36" s="76"/>
      <c r="CH36" s="76"/>
      <c r="CI36" s="76"/>
      <c r="CJ36" s="76"/>
      <c r="CK36" s="76"/>
      <c r="CL36" s="76"/>
      <c r="CM36" s="97"/>
      <c r="CN36" s="547"/>
      <c r="CO36" s="548"/>
      <c r="CP36" s="548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8"/>
      <c r="DB36" s="548"/>
      <c r="DC36" s="548"/>
      <c r="DD36" s="548"/>
      <c r="DE36" s="548"/>
      <c r="DF36" s="548"/>
      <c r="DG36" s="548"/>
      <c r="DH36" s="548"/>
      <c r="DI36" s="548"/>
      <c r="DJ36" s="548"/>
      <c r="DK36" s="548"/>
      <c r="DL36" s="548"/>
      <c r="DM36" s="548"/>
      <c r="DN36" s="548"/>
      <c r="DO36" s="549"/>
      <c r="DP36" s="554"/>
      <c r="DQ36" s="533"/>
      <c r="DR36" s="533"/>
      <c r="DS36" s="533"/>
      <c r="DT36" s="533"/>
      <c r="DU36" s="533"/>
      <c r="DV36" s="533"/>
      <c r="DW36" s="533"/>
      <c r="DX36" s="533"/>
      <c r="DY36" s="533"/>
      <c r="DZ36" s="533"/>
      <c r="EA36" s="533"/>
      <c r="EB36" s="533"/>
      <c r="EC36" s="533"/>
      <c r="ED36" s="533"/>
      <c r="EE36" s="533"/>
      <c r="EF36" s="533"/>
      <c r="EG36" s="533"/>
      <c r="EH36" s="533"/>
      <c r="EI36" s="533"/>
      <c r="EJ36" s="533"/>
      <c r="EK36" s="533"/>
      <c r="EL36" s="533"/>
      <c r="EM36" s="533"/>
      <c r="EN36" s="533"/>
      <c r="EO36" s="533"/>
      <c r="EP36" s="533"/>
      <c r="EQ36" s="533"/>
      <c r="ER36" s="533"/>
      <c r="ES36" s="533"/>
      <c r="ET36" s="533"/>
      <c r="EU36" s="533"/>
      <c r="EV36" s="533"/>
      <c r="EW36" s="533"/>
      <c r="EX36" s="533"/>
      <c r="EY36" s="533"/>
      <c r="EZ36" s="533"/>
      <c r="FA36" s="533"/>
      <c r="FB36" s="533"/>
      <c r="FC36" s="533"/>
      <c r="FD36" s="533"/>
      <c r="FE36" s="533"/>
      <c r="FF36" s="533"/>
      <c r="FG36" s="533"/>
      <c r="FH36" s="533"/>
      <c r="FI36" s="533"/>
      <c r="FJ36" s="533"/>
      <c r="FK36" s="533"/>
    </row>
    <row r="37" spans="1:167" s="98" customFormat="1" ht="3" customHeight="1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4"/>
      <c r="AO37" s="538"/>
      <c r="AP37" s="538"/>
      <c r="AQ37" s="538"/>
      <c r="AR37" s="538"/>
      <c r="AS37" s="538"/>
      <c r="AT37" s="538"/>
      <c r="AU37" s="538"/>
      <c r="AV37" s="538"/>
      <c r="AW37" s="538"/>
      <c r="AX37" s="538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99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1"/>
      <c r="CN37" s="550"/>
      <c r="CO37" s="551"/>
      <c r="CP37" s="551"/>
      <c r="CQ37" s="551"/>
      <c r="CR37" s="551"/>
      <c r="CS37" s="551"/>
      <c r="CT37" s="551"/>
      <c r="CU37" s="551"/>
      <c r="CV37" s="551"/>
      <c r="CW37" s="551"/>
      <c r="CX37" s="551"/>
      <c r="CY37" s="551"/>
      <c r="CZ37" s="551"/>
      <c r="DA37" s="551"/>
      <c r="DB37" s="551"/>
      <c r="DC37" s="551"/>
      <c r="DD37" s="551"/>
      <c r="DE37" s="551"/>
      <c r="DF37" s="551"/>
      <c r="DG37" s="551"/>
      <c r="DH37" s="551"/>
      <c r="DI37" s="551"/>
      <c r="DJ37" s="551"/>
      <c r="DK37" s="551"/>
      <c r="DL37" s="551"/>
      <c r="DM37" s="551"/>
      <c r="DN37" s="551"/>
      <c r="DO37" s="552"/>
      <c r="DP37" s="555"/>
      <c r="DQ37" s="535"/>
      <c r="DR37" s="535"/>
      <c r="DS37" s="535"/>
      <c r="DT37" s="535"/>
      <c r="DU37" s="535"/>
      <c r="DV37" s="535"/>
      <c r="DW37" s="535"/>
      <c r="DX37" s="535"/>
      <c r="DY37" s="535"/>
      <c r="DZ37" s="535"/>
      <c r="EA37" s="535"/>
      <c r="EB37" s="535"/>
      <c r="EC37" s="535"/>
      <c r="ED37" s="535"/>
      <c r="EE37" s="535"/>
      <c r="EF37" s="535"/>
      <c r="EG37" s="535"/>
      <c r="EH37" s="535"/>
      <c r="EI37" s="535"/>
      <c r="EJ37" s="535"/>
      <c r="EK37" s="535"/>
      <c r="EL37" s="535"/>
      <c r="EM37" s="535"/>
      <c r="EN37" s="535"/>
      <c r="EO37" s="535"/>
      <c r="EP37" s="535"/>
      <c r="EQ37" s="535"/>
      <c r="ER37" s="535"/>
      <c r="ES37" s="535"/>
      <c r="ET37" s="535"/>
      <c r="EU37" s="535"/>
      <c r="EV37" s="535"/>
      <c r="EW37" s="535"/>
      <c r="EX37" s="535"/>
      <c r="EY37" s="535"/>
      <c r="EZ37" s="535"/>
      <c r="FA37" s="535"/>
      <c r="FB37" s="535"/>
      <c r="FC37" s="535"/>
      <c r="FD37" s="535"/>
      <c r="FE37" s="535"/>
      <c r="FF37" s="535"/>
      <c r="FG37" s="535"/>
      <c r="FH37" s="535"/>
      <c r="FI37" s="535"/>
      <c r="FJ37" s="535"/>
      <c r="FK37" s="535"/>
    </row>
    <row r="38" spans="1:167" s="98" customFormat="1" ht="14.25" customHeight="1">
      <c r="A38" s="535"/>
      <c r="B38" s="535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6"/>
      <c r="AO38" s="538"/>
      <c r="AP38" s="538"/>
      <c r="AQ38" s="538"/>
      <c r="AR38" s="538"/>
      <c r="AS38" s="538"/>
      <c r="AT38" s="538"/>
      <c r="AU38" s="538"/>
      <c r="AV38" s="538"/>
      <c r="AW38" s="538"/>
      <c r="AX38" s="538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60" t="s">
        <v>272</v>
      </c>
      <c r="BJ38" s="560"/>
      <c r="BK38" s="560"/>
      <c r="BL38" s="560"/>
      <c r="BM38" s="560"/>
      <c r="BN38" s="560"/>
      <c r="BO38" s="560"/>
      <c r="BP38" s="560"/>
      <c r="BQ38" s="560"/>
      <c r="BR38" s="560"/>
      <c r="BS38" s="560" t="s">
        <v>273</v>
      </c>
      <c r="BT38" s="560"/>
      <c r="BU38" s="560"/>
      <c r="BV38" s="560"/>
      <c r="BW38" s="560"/>
      <c r="BX38" s="560"/>
      <c r="BY38" s="560"/>
      <c r="BZ38" s="560"/>
      <c r="CA38" s="560"/>
      <c r="CB38" s="560"/>
      <c r="CC38" s="560"/>
      <c r="CD38" s="560"/>
      <c r="CE38" s="560"/>
      <c r="CF38" s="560"/>
      <c r="CG38" s="560"/>
      <c r="CH38" s="560"/>
      <c r="CI38" s="560"/>
      <c r="CJ38" s="560"/>
      <c r="CK38" s="560"/>
      <c r="CL38" s="560"/>
      <c r="CM38" s="560"/>
      <c r="CN38" s="561" t="s">
        <v>272</v>
      </c>
      <c r="CO38" s="562"/>
      <c r="CP38" s="562"/>
      <c r="CQ38" s="562"/>
      <c r="CR38" s="562"/>
      <c r="CS38" s="562"/>
      <c r="CT38" s="562"/>
      <c r="CU38" s="562"/>
      <c r="CV38" s="562"/>
      <c r="CW38" s="562"/>
      <c r="CX38" s="562"/>
      <c r="CY38" s="562"/>
      <c r="CZ38" s="562"/>
      <c r="DA38" s="563"/>
      <c r="DB38" s="561" t="s">
        <v>273</v>
      </c>
      <c r="DC38" s="562"/>
      <c r="DD38" s="562"/>
      <c r="DE38" s="562"/>
      <c r="DF38" s="562"/>
      <c r="DG38" s="562"/>
      <c r="DH38" s="562"/>
      <c r="DI38" s="562"/>
      <c r="DJ38" s="562"/>
      <c r="DK38" s="562"/>
      <c r="DL38" s="562"/>
      <c r="DM38" s="562"/>
      <c r="DN38" s="562"/>
      <c r="DO38" s="563"/>
      <c r="DP38" s="560" t="s">
        <v>274</v>
      </c>
      <c r="DQ38" s="560"/>
      <c r="DR38" s="560"/>
      <c r="DS38" s="560"/>
      <c r="DT38" s="560"/>
      <c r="DU38" s="560"/>
      <c r="DV38" s="560"/>
      <c r="DW38" s="560"/>
      <c r="DX38" s="560"/>
      <c r="DY38" s="560"/>
      <c r="DZ38" s="560"/>
      <c r="EA38" s="560"/>
      <c r="EB38" s="560"/>
      <c r="EC38" s="560"/>
      <c r="ED38" s="560"/>
      <c r="EE38" s="560"/>
      <c r="EF38" s="560"/>
      <c r="EG38" s="560"/>
      <c r="EH38" s="560"/>
      <c r="EI38" s="560"/>
      <c r="EJ38" s="560"/>
      <c r="EK38" s="560"/>
      <c r="EL38" s="560"/>
      <c r="EM38" s="560"/>
      <c r="EN38" s="560" t="s">
        <v>275</v>
      </c>
      <c r="EO38" s="560"/>
      <c r="EP38" s="560"/>
      <c r="EQ38" s="560"/>
      <c r="ER38" s="560"/>
      <c r="ES38" s="560"/>
      <c r="ET38" s="560"/>
      <c r="EU38" s="560"/>
      <c r="EV38" s="560"/>
      <c r="EW38" s="560"/>
      <c r="EX38" s="560"/>
      <c r="EY38" s="560"/>
      <c r="EZ38" s="560"/>
      <c r="FA38" s="560"/>
      <c r="FB38" s="560"/>
      <c r="FC38" s="560"/>
      <c r="FD38" s="560"/>
      <c r="FE38" s="560"/>
      <c r="FF38" s="560"/>
      <c r="FG38" s="560"/>
      <c r="FH38" s="560"/>
      <c r="FI38" s="560"/>
      <c r="FJ38" s="560"/>
      <c r="FK38" s="561"/>
    </row>
    <row r="39" spans="1:167" s="76" customFormat="1" ht="10.5" customHeight="1" thickBot="1">
      <c r="A39" s="562">
        <v>1</v>
      </c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3"/>
      <c r="AO39" s="566">
        <v>2</v>
      </c>
      <c r="AP39" s="566"/>
      <c r="AQ39" s="566"/>
      <c r="AR39" s="566"/>
      <c r="AS39" s="566"/>
      <c r="AT39" s="566"/>
      <c r="AU39" s="566"/>
      <c r="AV39" s="566"/>
      <c r="AW39" s="566"/>
      <c r="AX39" s="566"/>
      <c r="AY39" s="566">
        <v>3</v>
      </c>
      <c r="AZ39" s="566"/>
      <c r="BA39" s="566"/>
      <c r="BB39" s="566"/>
      <c r="BC39" s="566"/>
      <c r="BD39" s="566"/>
      <c r="BE39" s="566"/>
      <c r="BF39" s="566"/>
      <c r="BG39" s="566"/>
      <c r="BH39" s="566"/>
      <c r="BI39" s="556">
        <v>4</v>
      </c>
      <c r="BJ39" s="556"/>
      <c r="BK39" s="556"/>
      <c r="BL39" s="556"/>
      <c r="BM39" s="556"/>
      <c r="BN39" s="556"/>
      <c r="BO39" s="556"/>
      <c r="BP39" s="556"/>
      <c r="BQ39" s="556"/>
      <c r="BR39" s="556"/>
      <c r="BS39" s="566">
        <v>5</v>
      </c>
      <c r="BT39" s="566"/>
      <c r="BU39" s="566"/>
      <c r="BV39" s="566"/>
      <c r="BW39" s="566"/>
      <c r="BX39" s="566"/>
      <c r="BY39" s="566"/>
      <c r="BZ39" s="566"/>
      <c r="CA39" s="566"/>
      <c r="CB39" s="566"/>
      <c r="CC39" s="566"/>
      <c r="CD39" s="566"/>
      <c r="CE39" s="566"/>
      <c r="CF39" s="566"/>
      <c r="CG39" s="566"/>
      <c r="CH39" s="566"/>
      <c r="CI39" s="566"/>
      <c r="CJ39" s="566"/>
      <c r="CK39" s="566"/>
      <c r="CL39" s="566"/>
      <c r="CM39" s="566"/>
      <c r="CN39" s="556">
        <v>6</v>
      </c>
      <c r="CO39" s="556"/>
      <c r="CP39" s="556"/>
      <c r="CQ39" s="556"/>
      <c r="CR39" s="556"/>
      <c r="CS39" s="556"/>
      <c r="CT39" s="556"/>
      <c r="CU39" s="556"/>
      <c r="CV39" s="556"/>
      <c r="CW39" s="556"/>
      <c r="CX39" s="556"/>
      <c r="CY39" s="556"/>
      <c r="CZ39" s="556"/>
      <c r="DA39" s="556"/>
      <c r="DB39" s="556">
        <v>7</v>
      </c>
      <c r="DC39" s="556"/>
      <c r="DD39" s="556"/>
      <c r="DE39" s="556"/>
      <c r="DF39" s="556"/>
      <c r="DG39" s="556"/>
      <c r="DH39" s="556"/>
      <c r="DI39" s="556"/>
      <c r="DJ39" s="556"/>
      <c r="DK39" s="556"/>
      <c r="DL39" s="556"/>
      <c r="DM39" s="556"/>
      <c r="DN39" s="556"/>
      <c r="DO39" s="556"/>
      <c r="DP39" s="556">
        <v>8</v>
      </c>
      <c r="DQ39" s="556"/>
      <c r="DR39" s="556"/>
      <c r="DS39" s="556"/>
      <c r="DT39" s="556"/>
      <c r="DU39" s="556"/>
      <c r="DV39" s="556"/>
      <c r="DW39" s="556"/>
      <c r="DX39" s="556"/>
      <c r="DY39" s="556"/>
      <c r="DZ39" s="556"/>
      <c r="EA39" s="556"/>
      <c r="EB39" s="556"/>
      <c r="EC39" s="556"/>
      <c r="ED39" s="556"/>
      <c r="EE39" s="556"/>
      <c r="EF39" s="556"/>
      <c r="EG39" s="556"/>
      <c r="EH39" s="556"/>
      <c r="EI39" s="556"/>
      <c r="EJ39" s="556"/>
      <c r="EK39" s="556"/>
      <c r="EL39" s="556"/>
      <c r="EM39" s="556"/>
      <c r="EN39" s="556">
        <v>9</v>
      </c>
      <c r="EO39" s="556"/>
      <c r="EP39" s="556"/>
      <c r="EQ39" s="556"/>
      <c r="ER39" s="556"/>
      <c r="ES39" s="556"/>
      <c r="ET39" s="556"/>
      <c r="EU39" s="556"/>
      <c r="EV39" s="556"/>
      <c r="EW39" s="556"/>
      <c r="EX39" s="556"/>
      <c r="EY39" s="556"/>
      <c r="EZ39" s="556"/>
      <c r="FA39" s="556"/>
      <c r="FB39" s="556"/>
      <c r="FC39" s="556"/>
      <c r="FD39" s="556"/>
      <c r="FE39" s="556"/>
      <c r="FF39" s="556"/>
      <c r="FG39" s="556"/>
      <c r="FH39" s="556"/>
      <c r="FI39" s="556"/>
      <c r="FJ39" s="556"/>
      <c r="FK39" s="557"/>
    </row>
    <row r="40" spans="1:167" s="76" customFormat="1" ht="11.25" customHeight="1">
      <c r="A40" s="567"/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7"/>
      <c r="AN40" s="568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4"/>
      <c r="BT40" s="564"/>
      <c r="BU40" s="564"/>
      <c r="BV40" s="564"/>
      <c r="BW40" s="564"/>
      <c r="BX40" s="564"/>
      <c r="BY40" s="564"/>
      <c r="BZ40" s="564"/>
      <c r="CA40" s="564"/>
      <c r="CB40" s="564"/>
      <c r="CC40" s="564"/>
      <c r="CD40" s="564"/>
      <c r="CE40" s="564"/>
      <c r="CF40" s="564"/>
      <c r="CG40" s="564"/>
      <c r="CH40" s="564"/>
      <c r="CI40" s="564"/>
      <c r="CJ40" s="564"/>
      <c r="CK40" s="564"/>
      <c r="CL40" s="564"/>
      <c r="CM40" s="564"/>
      <c r="CN40" s="569"/>
      <c r="CO40" s="569"/>
      <c r="CP40" s="569"/>
      <c r="CQ40" s="569"/>
      <c r="CR40" s="569"/>
      <c r="CS40" s="569"/>
      <c r="CT40" s="569"/>
      <c r="CU40" s="569"/>
      <c r="CV40" s="569"/>
      <c r="CW40" s="569"/>
      <c r="CX40" s="569"/>
      <c r="CY40" s="569"/>
      <c r="CZ40" s="569"/>
      <c r="DA40" s="569"/>
      <c r="DB40" s="564"/>
      <c r="DC40" s="564"/>
      <c r="DD40" s="564"/>
      <c r="DE40" s="564"/>
      <c r="DF40" s="564"/>
      <c r="DG40" s="564"/>
      <c r="DH40" s="564"/>
      <c r="DI40" s="564"/>
      <c r="DJ40" s="564"/>
      <c r="DK40" s="564"/>
      <c r="DL40" s="564"/>
      <c r="DM40" s="564"/>
      <c r="DN40" s="564"/>
      <c r="DO40" s="564"/>
      <c r="DP40" s="564"/>
      <c r="DQ40" s="564"/>
      <c r="DR40" s="564"/>
      <c r="DS40" s="564"/>
      <c r="DT40" s="564"/>
      <c r="DU40" s="564"/>
      <c r="DV40" s="564"/>
      <c r="DW40" s="564"/>
      <c r="DX40" s="564"/>
      <c r="DY40" s="564"/>
      <c r="DZ40" s="564"/>
      <c r="EA40" s="564"/>
      <c r="EB40" s="564"/>
      <c r="EC40" s="564"/>
      <c r="ED40" s="564"/>
      <c r="EE40" s="564"/>
      <c r="EF40" s="564"/>
      <c r="EG40" s="564"/>
      <c r="EH40" s="564"/>
      <c r="EI40" s="564"/>
      <c r="EJ40" s="564"/>
      <c r="EK40" s="564"/>
      <c r="EL40" s="564"/>
      <c r="EM40" s="564"/>
      <c r="EN40" s="564"/>
      <c r="EO40" s="564"/>
      <c r="EP40" s="564"/>
      <c r="EQ40" s="564"/>
      <c r="ER40" s="564"/>
      <c r="ES40" s="564"/>
      <c r="ET40" s="564"/>
      <c r="EU40" s="564"/>
      <c r="EV40" s="564"/>
      <c r="EW40" s="564"/>
      <c r="EX40" s="564"/>
      <c r="EY40" s="564"/>
      <c r="EZ40" s="564"/>
      <c r="FA40" s="564"/>
      <c r="FB40" s="564"/>
      <c r="FC40" s="564"/>
      <c r="FD40" s="564"/>
      <c r="FE40" s="564"/>
      <c r="FF40" s="564"/>
      <c r="FG40" s="564"/>
      <c r="FH40" s="564"/>
      <c r="FI40" s="564"/>
      <c r="FJ40" s="564"/>
      <c r="FK40" s="565"/>
    </row>
    <row r="41" spans="1:167" s="76" customFormat="1" ht="11.25" customHeight="1" thickBot="1">
      <c r="A41" s="570"/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1"/>
      <c r="AO41" s="572"/>
      <c r="AP41" s="572"/>
      <c r="AQ41" s="572"/>
      <c r="AR41" s="572"/>
      <c r="AS41" s="572"/>
      <c r="AT41" s="572"/>
      <c r="AU41" s="572"/>
      <c r="AV41" s="572"/>
      <c r="AW41" s="572"/>
      <c r="AX41" s="572"/>
      <c r="AY41" s="572"/>
      <c r="AZ41" s="572"/>
      <c r="BA41" s="572"/>
      <c r="BB41" s="572"/>
      <c r="BC41" s="572"/>
      <c r="BD41" s="572"/>
      <c r="BE41" s="572"/>
      <c r="BF41" s="572"/>
      <c r="BG41" s="572"/>
      <c r="BH41" s="572"/>
      <c r="BI41" s="572"/>
      <c r="BJ41" s="572"/>
      <c r="BK41" s="572"/>
      <c r="BL41" s="572"/>
      <c r="BM41" s="572"/>
      <c r="BN41" s="572"/>
      <c r="BO41" s="572"/>
      <c r="BP41" s="572"/>
      <c r="BQ41" s="572"/>
      <c r="BR41" s="572"/>
      <c r="BS41" s="573"/>
      <c r="BT41" s="573"/>
      <c r="BU41" s="573"/>
      <c r="BV41" s="573"/>
      <c r="BW41" s="573"/>
      <c r="BX41" s="573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4"/>
      <c r="CO41" s="574"/>
      <c r="CP41" s="574"/>
      <c r="CQ41" s="574"/>
      <c r="CR41" s="574"/>
      <c r="CS41" s="574"/>
      <c r="CT41" s="574"/>
      <c r="CU41" s="574"/>
      <c r="CV41" s="574"/>
      <c r="CW41" s="574"/>
      <c r="CX41" s="574"/>
      <c r="CY41" s="574"/>
      <c r="CZ41" s="574"/>
      <c r="DA41" s="574"/>
      <c r="DB41" s="573"/>
      <c r="DC41" s="573"/>
      <c r="DD41" s="573"/>
      <c r="DE41" s="573"/>
      <c r="DF41" s="573"/>
      <c r="DG41" s="573"/>
      <c r="DH41" s="573"/>
      <c r="DI41" s="573"/>
      <c r="DJ41" s="573"/>
      <c r="DK41" s="573"/>
      <c r="DL41" s="573"/>
      <c r="DM41" s="573"/>
      <c r="DN41" s="573"/>
      <c r="DO41" s="573"/>
      <c r="DP41" s="573"/>
      <c r="DQ41" s="573"/>
      <c r="DR41" s="573"/>
      <c r="DS41" s="573"/>
      <c r="DT41" s="573"/>
      <c r="DU41" s="573"/>
      <c r="DV41" s="573"/>
      <c r="DW41" s="573"/>
      <c r="DX41" s="573"/>
      <c r="DY41" s="573"/>
      <c r="DZ41" s="573"/>
      <c r="EA41" s="573"/>
      <c r="EB41" s="573"/>
      <c r="EC41" s="573"/>
      <c r="ED41" s="573"/>
      <c r="EE41" s="573"/>
      <c r="EF41" s="573"/>
      <c r="EG41" s="573"/>
      <c r="EH41" s="573"/>
      <c r="EI41" s="573"/>
      <c r="EJ41" s="573"/>
      <c r="EK41" s="573"/>
      <c r="EL41" s="573"/>
      <c r="EM41" s="573"/>
      <c r="EN41" s="573"/>
      <c r="EO41" s="573"/>
      <c r="EP41" s="573"/>
      <c r="EQ41" s="573"/>
      <c r="ER41" s="573"/>
      <c r="ES41" s="573"/>
      <c r="ET41" s="573"/>
      <c r="EU41" s="573"/>
      <c r="EV41" s="573"/>
      <c r="EW41" s="573"/>
      <c r="EX41" s="573"/>
      <c r="EY41" s="573"/>
      <c r="EZ41" s="573"/>
      <c r="FA41" s="573"/>
      <c r="FB41" s="573"/>
      <c r="FC41" s="573"/>
      <c r="FD41" s="573"/>
      <c r="FE41" s="573"/>
      <c r="FF41" s="573"/>
      <c r="FG41" s="573"/>
      <c r="FH41" s="573"/>
      <c r="FI41" s="573"/>
      <c r="FJ41" s="573"/>
      <c r="FK41" s="575"/>
    </row>
    <row r="42" spans="69:167" s="85" customFormat="1" ht="12" customHeight="1" thickBot="1">
      <c r="BQ42" s="86" t="s">
        <v>2</v>
      </c>
      <c r="BS42" s="576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7"/>
      <c r="CE42" s="577"/>
      <c r="CF42" s="577"/>
      <c r="CG42" s="577"/>
      <c r="CH42" s="577"/>
      <c r="CI42" s="577"/>
      <c r="CJ42" s="577"/>
      <c r="CK42" s="577"/>
      <c r="CL42" s="577"/>
      <c r="CM42" s="578"/>
      <c r="CN42" s="579" t="s">
        <v>6</v>
      </c>
      <c r="CO42" s="579"/>
      <c r="CP42" s="579"/>
      <c r="CQ42" s="579"/>
      <c r="CR42" s="579"/>
      <c r="CS42" s="579"/>
      <c r="CT42" s="579"/>
      <c r="CU42" s="579"/>
      <c r="CV42" s="579"/>
      <c r="CW42" s="579"/>
      <c r="CX42" s="579"/>
      <c r="CY42" s="579"/>
      <c r="CZ42" s="579"/>
      <c r="DA42" s="579"/>
      <c r="DB42" s="580"/>
      <c r="DC42" s="580"/>
      <c r="DD42" s="580"/>
      <c r="DE42" s="580"/>
      <c r="DF42" s="580"/>
      <c r="DG42" s="580"/>
      <c r="DH42" s="580"/>
      <c r="DI42" s="580"/>
      <c r="DJ42" s="580"/>
      <c r="DK42" s="580"/>
      <c r="DL42" s="580"/>
      <c r="DM42" s="580"/>
      <c r="DN42" s="580"/>
      <c r="DO42" s="580"/>
      <c r="DP42" s="581"/>
      <c r="DQ42" s="581"/>
      <c r="DR42" s="581"/>
      <c r="DS42" s="581"/>
      <c r="DT42" s="581"/>
      <c r="DU42" s="581"/>
      <c r="DV42" s="581"/>
      <c r="DW42" s="581"/>
      <c r="DX42" s="581"/>
      <c r="DY42" s="581"/>
      <c r="DZ42" s="581"/>
      <c r="EA42" s="581"/>
      <c r="EB42" s="581"/>
      <c r="EC42" s="581"/>
      <c r="ED42" s="581"/>
      <c r="EE42" s="581"/>
      <c r="EF42" s="581"/>
      <c r="EG42" s="581"/>
      <c r="EH42" s="581"/>
      <c r="EI42" s="581"/>
      <c r="EJ42" s="581"/>
      <c r="EK42" s="581"/>
      <c r="EL42" s="581"/>
      <c r="EM42" s="581"/>
      <c r="EN42" s="581"/>
      <c r="EO42" s="581"/>
      <c r="EP42" s="581"/>
      <c r="EQ42" s="581"/>
      <c r="ER42" s="581"/>
      <c r="ES42" s="581"/>
      <c r="ET42" s="581"/>
      <c r="EU42" s="581"/>
      <c r="EV42" s="581"/>
      <c r="EW42" s="581"/>
      <c r="EX42" s="581"/>
      <c r="EY42" s="581"/>
      <c r="EZ42" s="581"/>
      <c r="FA42" s="581"/>
      <c r="FB42" s="581"/>
      <c r="FC42" s="581"/>
      <c r="FD42" s="581"/>
      <c r="FE42" s="581"/>
      <c r="FF42" s="581"/>
      <c r="FG42" s="581"/>
      <c r="FH42" s="581"/>
      <c r="FI42" s="581"/>
      <c r="FJ42" s="581"/>
      <c r="FK42" s="582"/>
    </row>
    <row r="43" ht="4.5" customHeight="1" thickBot="1"/>
    <row r="44" spans="150:167" s="76" customFormat="1" ht="10.5" customHeight="1">
      <c r="ET44" s="79"/>
      <c r="EU44" s="79"/>
      <c r="EX44" s="79" t="s">
        <v>276</v>
      </c>
      <c r="EZ44" s="583"/>
      <c r="FA44" s="584"/>
      <c r="FB44" s="584"/>
      <c r="FC44" s="584"/>
      <c r="FD44" s="584"/>
      <c r="FE44" s="584"/>
      <c r="FF44" s="584"/>
      <c r="FG44" s="584"/>
      <c r="FH44" s="584"/>
      <c r="FI44" s="584"/>
      <c r="FJ44" s="584"/>
      <c r="FK44" s="585"/>
    </row>
    <row r="45" spans="1:167" s="76" customFormat="1" ht="10.5" customHeight="1" thickBot="1">
      <c r="A45" s="76" t="s">
        <v>277</v>
      </c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7"/>
      <c r="ET45" s="79"/>
      <c r="EU45" s="79"/>
      <c r="EW45" s="85"/>
      <c r="EX45" s="79" t="s">
        <v>278</v>
      </c>
      <c r="EZ45" s="586"/>
      <c r="FA45" s="587"/>
      <c r="FB45" s="587"/>
      <c r="FC45" s="587"/>
      <c r="FD45" s="587"/>
      <c r="FE45" s="587"/>
      <c r="FF45" s="587"/>
      <c r="FG45" s="587"/>
      <c r="FH45" s="587"/>
      <c r="FI45" s="587"/>
      <c r="FJ45" s="587"/>
      <c r="FK45" s="588"/>
    </row>
    <row r="46" spans="14:58" s="75" customFormat="1" ht="10.5" customHeight="1" thickBot="1">
      <c r="N46" s="486" t="s">
        <v>116</v>
      </c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H46" s="485" t="s">
        <v>117</v>
      </c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</row>
    <row r="47" spans="1:167" ht="10.5" customHeight="1">
      <c r="A47" s="76" t="s">
        <v>279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X47" s="589" t="s">
        <v>280</v>
      </c>
      <c r="BY47" s="590"/>
      <c r="BZ47" s="590"/>
      <c r="CA47" s="590"/>
      <c r="CB47" s="590"/>
      <c r="CC47" s="590"/>
      <c r="CD47" s="590"/>
      <c r="CE47" s="590"/>
      <c r="CF47" s="590"/>
      <c r="CG47" s="590"/>
      <c r="CH47" s="590"/>
      <c r="CI47" s="590"/>
      <c r="CJ47" s="590"/>
      <c r="CK47" s="590"/>
      <c r="CL47" s="590"/>
      <c r="CM47" s="590"/>
      <c r="CN47" s="590"/>
      <c r="CO47" s="590"/>
      <c r="CP47" s="590"/>
      <c r="CQ47" s="590"/>
      <c r="CR47" s="590"/>
      <c r="CS47" s="590"/>
      <c r="CT47" s="590"/>
      <c r="CU47" s="590"/>
      <c r="CV47" s="590"/>
      <c r="CW47" s="590"/>
      <c r="CX47" s="590"/>
      <c r="CY47" s="590"/>
      <c r="CZ47" s="590"/>
      <c r="DA47" s="590"/>
      <c r="DB47" s="590"/>
      <c r="DC47" s="590"/>
      <c r="DD47" s="590"/>
      <c r="DE47" s="590"/>
      <c r="DF47" s="590"/>
      <c r="DG47" s="590"/>
      <c r="DH47" s="590"/>
      <c r="DI47" s="590"/>
      <c r="DJ47" s="590"/>
      <c r="DK47" s="590"/>
      <c r="DL47" s="590"/>
      <c r="DM47" s="590"/>
      <c r="DN47" s="590"/>
      <c r="DO47" s="590"/>
      <c r="DP47" s="590"/>
      <c r="DQ47" s="590"/>
      <c r="DR47" s="590"/>
      <c r="DS47" s="590"/>
      <c r="DT47" s="590"/>
      <c r="DU47" s="590"/>
      <c r="DV47" s="590"/>
      <c r="DW47" s="590"/>
      <c r="DX47" s="590"/>
      <c r="DY47" s="590"/>
      <c r="DZ47" s="590"/>
      <c r="EA47" s="590"/>
      <c r="EB47" s="590"/>
      <c r="EC47" s="590"/>
      <c r="ED47" s="590"/>
      <c r="EE47" s="590"/>
      <c r="EF47" s="590"/>
      <c r="EG47" s="590"/>
      <c r="EH47" s="590"/>
      <c r="EI47" s="590"/>
      <c r="EJ47" s="590"/>
      <c r="EK47" s="590"/>
      <c r="EL47" s="590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4"/>
    </row>
    <row r="48" spans="1:167" ht="10.5" customHeight="1">
      <c r="A48" s="76" t="s">
        <v>281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X48" s="591" t="s">
        <v>282</v>
      </c>
      <c r="BY48" s="592"/>
      <c r="BZ48" s="592"/>
      <c r="CA48" s="592"/>
      <c r="CB48" s="592"/>
      <c r="CC48" s="592"/>
      <c r="CD48" s="592"/>
      <c r="CE48" s="592"/>
      <c r="CF48" s="592"/>
      <c r="CG48" s="592"/>
      <c r="CH48" s="592"/>
      <c r="CI48" s="592"/>
      <c r="CJ48" s="592"/>
      <c r="CK48" s="592"/>
      <c r="CL48" s="592"/>
      <c r="CM48" s="592"/>
      <c r="CN48" s="592"/>
      <c r="CO48" s="592"/>
      <c r="CP48" s="592"/>
      <c r="CQ48" s="592"/>
      <c r="CR48" s="592"/>
      <c r="CS48" s="592"/>
      <c r="CT48" s="592"/>
      <c r="CU48" s="592"/>
      <c r="CV48" s="592"/>
      <c r="CW48" s="592"/>
      <c r="CX48" s="592"/>
      <c r="CY48" s="592"/>
      <c r="CZ48" s="592"/>
      <c r="DA48" s="592"/>
      <c r="DB48" s="592"/>
      <c r="DC48" s="592"/>
      <c r="DD48" s="592"/>
      <c r="DE48" s="592"/>
      <c r="DF48" s="592"/>
      <c r="DG48" s="592"/>
      <c r="DH48" s="592"/>
      <c r="DI48" s="592"/>
      <c r="DJ48" s="592"/>
      <c r="DK48" s="592"/>
      <c r="DL48" s="592"/>
      <c r="DM48" s="592"/>
      <c r="DN48" s="592"/>
      <c r="DO48" s="592"/>
      <c r="DP48" s="592"/>
      <c r="DQ48" s="592"/>
      <c r="DR48" s="592"/>
      <c r="DS48" s="592"/>
      <c r="DT48" s="592"/>
      <c r="DU48" s="592"/>
      <c r="DV48" s="592"/>
      <c r="DW48" s="592"/>
      <c r="DX48" s="592"/>
      <c r="DY48" s="592"/>
      <c r="DZ48" s="592"/>
      <c r="EA48" s="592"/>
      <c r="EB48" s="592"/>
      <c r="EC48" s="592"/>
      <c r="ED48" s="592"/>
      <c r="EE48" s="592"/>
      <c r="EF48" s="592"/>
      <c r="EG48" s="592"/>
      <c r="EH48" s="592"/>
      <c r="EI48" s="592"/>
      <c r="EJ48" s="592"/>
      <c r="EK48" s="592"/>
      <c r="EL48" s="592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6"/>
    </row>
    <row r="49" spans="1:167" ht="10.5" customHeight="1">
      <c r="A49" s="76" t="s">
        <v>283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H49" s="487"/>
      <c r="AI49" s="487"/>
      <c r="AJ49" s="487"/>
      <c r="AK49" s="487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87"/>
      <c r="BE49" s="487"/>
      <c r="BF49" s="487"/>
      <c r="BX49" s="107"/>
      <c r="BY49" s="76" t="s">
        <v>284</v>
      </c>
      <c r="CL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108"/>
    </row>
    <row r="50" spans="14:167" ht="10.5" customHeight="1">
      <c r="N50" s="486" t="s">
        <v>116</v>
      </c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H50" s="485" t="s">
        <v>117</v>
      </c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5"/>
      <c r="BA50" s="485"/>
      <c r="BB50" s="485"/>
      <c r="BC50" s="485"/>
      <c r="BD50" s="485"/>
      <c r="BE50" s="485"/>
      <c r="BF50" s="485"/>
      <c r="BX50" s="107"/>
      <c r="BY50" s="76" t="s">
        <v>285</v>
      </c>
      <c r="CL50" s="487"/>
      <c r="CM50" s="487"/>
      <c r="CN50" s="487"/>
      <c r="CO50" s="487"/>
      <c r="CP50" s="487"/>
      <c r="CQ50" s="487"/>
      <c r="CR50" s="487"/>
      <c r="CS50" s="487"/>
      <c r="CT50" s="487"/>
      <c r="CU50" s="487"/>
      <c r="CV50" s="487"/>
      <c r="CW50" s="487"/>
      <c r="CX50" s="487"/>
      <c r="CZ50" s="487"/>
      <c r="DA50" s="487"/>
      <c r="DB50" s="487"/>
      <c r="DC50" s="487"/>
      <c r="DD50" s="487"/>
      <c r="DE50" s="487"/>
      <c r="DF50" s="487"/>
      <c r="DG50" s="487"/>
      <c r="DH50" s="487"/>
      <c r="DJ50" s="487"/>
      <c r="DK50" s="487"/>
      <c r="DL50" s="487"/>
      <c r="DM50" s="487"/>
      <c r="DN50" s="487"/>
      <c r="DO50" s="487"/>
      <c r="DP50" s="487"/>
      <c r="DQ50" s="487"/>
      <c r="DR50" s="487"/>
      <c r="DS50" s="487"/>
      <c r="DT50" s="487"/>
      <c r="DU50" s="487"/>
      <c r="DV50" s="487"/>
      <c r="DW50" s="487"/>
      <c r="DX50" s="487"/>
      <c r="DY50" s="487"/>
      <c r="DZ50" s="487"/>
      <c r="EA50" s="487"/>
      <c r="EC50" s="488"/>
      <c r="ED50" s="488"/>
      <c r="EE50" s="488"/>
      <c r="EF50" s="488"/>
      <c r="EG50" s="488"/>
      <c r="EH50" s="488"/>
      <c r="EI50" s="488"/>
      <c r="EJ50" s="488"/>
      <c r="EK50" s="488"/>
      <c r="EL50" s="488"/>
      <c r="FJ50" s="76"/>
      <c r="FK50" s="108"/>
    </row>
    <row r="51" spans="1:167" ht="10.5" customHeight="1">
      <c r="A51" s="76" t="s">
        <v>284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X51" s="107"/>
      <c r="CL51" s="593" t="s">
        <v>286</v>
      </c>
      <c r="CM51" s="593"/>
      <c r="CN51" s="593"/>
      <c r="CO51" s="593"/>
      <c r="CP51" s="593"/>
      <c r="CQ51" s="593"/>
      <c r="CR51" s="593"/>
      <c r="CS51" s="593"/>
      <c r="CT51" s="593"/>
      <c r="CU51" s="593"/>
      <c r="CV51" s="593"/>
      <c r="CW51" s="593"/>
      <c r="CX51" s="593"/>
      <c r="CZ51" s="593" t="s">
        <v>116</v>
      </c>
      <c r="DA51" s="593"/>
      <c r="DB51" s="593"/>
      <c r="DC51" s="593"/>
      <c r="DD51" s="593"/>
      <c r="DE51" s="593"/>
      <c r="DF51" s="593"/>
      <c r="DG51" s="593"/>
      <c r="DH51" s="593"/>
      <c r="DJ51" s="593" t="s">
        <v>117</v>
      </c>
      <c r="DK51" s="593"/>
      <c r="DL51" s="593"/>
      <c r="DM51" s="593"/>
      <c r="DN51" s="593"/>
      <c r="DO51" s="593"/>
      <c r="DP51" s="593"/>
      <c r="DQ51" s="593"/>
      <c r="DR51" s="593"/>
      <c r="DS51" s="593"/>
      <c r="DT51" s="593"/>
      <c r="DU51" s="593"/>
      <c r="DV51" s="593"/>
      <c r="DW51" s="593"/>
      <c r="DX51" s="593"/>
      <c r="DY51" s="593"/>
      <c r="DZ51" s="593"/>
      <c r="EA51" s="593"/>
      <c r="EC51" s="593" t="s">
        <v>287</v>
      </c>
      <c r="ED51" s="593"/>
      <c r="EE51" s="593"/>
      <c r="EF51" s="593"/>
      <c r="EG51" s="593"/>
      <c r="EH51" s="593"/>
      <c r="EI51" s="593"/>
      <c r="EJ51" s="593"/>
      <c r="EK51" s="593"/>
      <c r="EL51" s="593"/>
      <c r="FJ51" s="109"/>
      <c r="FK51" s="108"/>
    </row>
    <row r="52" spans="1:167" ht="10.5" customHeight="1">
      <c r="A52" s="76" t="s">
        <v>285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  <c r="AA52" s="487"/>
      <c r="AB52" s="487"/>
      <c r="AD52" s="487"/>
      <c r="AE52" s="487"/>
      <c r="AF52" s="487"/>
      <c r="AG52" s="487"/>
      <c r="AH52" s="487"/>
      <c r="AI52" s="487"/>
      <c r="AJ52" s="487"/>
      <c r="AK52" s="487"/>
      <c r="AL52" s="487"/>
      <c r="AM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487"/>
      <c r="AY52" s="487"/>
      <c r="AZ52" s="487"/>
      <c r="BA52" s="487"/>
      <c r="BB52" s="487"/>
      <c r="BC52" s="487"/>
      <c r="BD52" s="487"/>
      <c r="BE52" s="487"/>
      <c r="BF52" s="487"/>
      <c r="BH52" s="488"/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  <c r="BS52" s="488"/>
      <c r="BT52" s="488"/>
      <c r="BU52" s="488"/>
      <c r="BX52" s="107"/>
      <c r="BY52" s="490" t="s">
        <v>118</v>
      </c>
      <c r="BZ52" s="490"/>
      <c r="CA52" s="488"/>
      <c r="CB52" s="488"/>
      <c r="CC52" s="488"/>
      <c r="CD52" s="488"/>
      <c r="CE52" s="488"/>
      <c r="CF52" s="489" t="s">
        <v>118</v>
      </c>
      <c r="CG52" s="489"/>
      <c r="CH52" s="488"/>
      <c r="CI52" s="488"/>
      <c r="CJ52" s="488"/>
      <c r="CK52" s="488"/>
      <c r="CL52" s="488"/>
      <c r="CM52" s="488"/>
      <c r="CN52" s="488"/>
      <c r="CO52" s="488"/>
      <c r="CP52" s="488"/>
      <c r="CQ52" s="488"/>
      <c r="CR52" s="488"/>
      <c r="CS52" s="488"/>
      <c r="CT52" s="488"/>
      <c r="CU52" s="488"/>
      <c r="CV52" s="488"/>
      <c r="CW52" s="488"/>
      <c r="CX52" s="488"/>
      <c r="CY52" s="488"/>
      <c r="CZ52" s="488"/>
      <c r="DA52" s="488"/>
      <c r="DB52" s="488"/>
      <c r="DC52" s="488"/>
      <c r="DD52" s="488"/>
      <c r="DE52" s="490">
        <v>20</v>
      </c>
      <c r="DF52" s="490"/>
      <c r="DG52" s="490"/>
      <c r="DH52" s="490"/>
      <c r="DI52" s="491"/>
      <c r="DJ52" s="491"/>
      <c r="DK52" s="491"/>
      <c r="DL52" s="489" t="s">
        <v>119</v>
      </c>
      <c r="DM52" s="489"/>
      <c r="DN52" s="489"/>
      <c r="ED52" s="76"/>
      <c r="EE52" s="76"/>
      <c r="EF52" s="76"/>
      <c r="EG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108"/>
    </row>
    <row r="53" spans="14:167" s="75" customFormat="1" ht="9.75" customHeight="1" thickBot="1">
      <c r="N53" s="593" t="s">
        <v>286</v>
      </c>
      <c r="O53" s="593"/>
      <c r="P53" s="593"/>
      <c r="Q53" s="593"/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3"/>
      <c r="AD53" s="593" t="s">
        <v>116</v>
      </c>
      <c r="AE53" s="593"/>
      <c r="AF53" s="593"/>
      <c r="AG53" s="593"/>
      <c r="AH53" s="593"/>
      <c r="AI53" s="593"/>
      <c r="AJ53" s="593"/>
      <c r="AK53" s="593"/>
      <c r="AL53" s="593"/>
      <c r="AM53" s="593"/>
      <c r="AO53" s="593" t="s">
        <v>117</v>
      </c>
      <c r="AP53" s="593"/>
      <c r="AQ53" s="593"/>
      <c r="AR53" s="593"/>
      <c r="AS53" s="593"/>
      <c r="AT53" s="593"/>
      <c r="AU53" s="593"/>
      <c r="AV53" s="593"/>
      <c r="AW53" s="593"/>
      <c r="AX53" s="593"/>
      <c r="AY53" s="593"/>
      <c r="AZ53" s="593"/>
      <c r="BA53" s="593"/>
      <c r="BB53" s="593"/>
      <c r="BC53" s="593"/>
      <c r="BD53" s="593"/>
      <c r="BE53" s="593"/>
      <c r="BF53" s="593"/>
      <c r="BH53" s="594" t="s">
        <v>287</v>
      </c>
      <c r="BI53" s="594"/>
      <c r="BJ53" s="594"/>
      <c r="BK53" s="594"/>
      <c r="BL53" s="594"/>
      <c r="BM53" s="594"/>
      <c r="BN53" s="594"/>
      <c r="BO53" s="594"/>
      <c r="BP53" s="594"/>
      <c r="BQ53" s="594"/>
      <c r="BR53" s="594"/>
      <c r="BS53" s="594"/>
      <c r="BT53" s="594"/>
      <c r="BU53" s="594"/>
      <c r="BX53" s="110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2"/>
    </row>
    <row r="54" spans="1:42" s="76" customFormat="1" ht="10.5" customHeight="1">
      <c r="A54" s="490" t="s">
        <v>118</v>
      </c>
      <c r="B54" s="490"/>
      <c r="C54" s="488"/>
      <c r="D54" s="488"/>
      <c r="E54" s="488"/>
      <c r="F54" s="488"/>
      <c r="G54" s="488"/>
      <c r="H54" s="489" t="s">
        <v>118</v>
      </c>
      <c r="I54" s="489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90">
        <v>20</v>
      </c>
      <c r="AH54" s="490"/>
      <c r="AI54" s="490"/>
      <c r="AJ54" s="490"/>
      <c r="AK54" s="491"/>
      <c r="AL54" s="491"/>
      <c r="AM54" s="491"/>
      <c r="AN54" s="489" t="s">
        <v>119</v>
      </c>
      <c r="AO54" s="489"/>
      <c r="AP54" s="489"/>
    </row>
    <row r="55" s="76" customFormat="1" ht="3" customHeight="1"/>
  </sheetData>
  <sheetProtection/>
  <mergeCells count="135">
    <mergeCell ref="N53:AB53"/>
    <mergeCell ref="AD53:AM53"/>
    <mergeCell ref="AO53:BF53"/>
    <mergeCell ref="BH53:BU53"/>
    <mergeCell ref="CL51:CX51"/>
    <mergeCell ref="CZ51:DH51"/>
    <mergeCell ref="DJ51:EA51"/>
    <mergeCell ref="AN54:AP54"/>
    <mergeCell ref="A54:B54"/>
    <mergeCell ref="C54:G54"/>
    <mergeCell ref="H54:I54"/>
    <mergeCell ref="J54:AF54"/>
    <mergeCell ref="AG54:AJ54"/>
    <mergeCell ref="AK54:AM54"/>
    <mergeCell ref="CF52:CG52"/>
    <mergeCell ref="CH52:DD52"/>
    <mergeCell ref="EC51:EL51"/>
    <mergeCell ref="N52:AB52"/>
    <mergeCell ref="AD52:AM52"/>
    <mergeCell ref="AO52:BF52"/>
    <mergeCell ref="BH52:BU52"/>
    <mergeCell ref="BY52:BZ52"/>
    <mergeCell ref="CA52:CE52"/>
    <mergeCell ref="DE52:DH52"/>
    <mergeCell ref="DI52:DK52"/>
    <mergeCell ref="DL52:DN52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EZ44:FK44"/>
    <mergeCell ref="N45:AF45"/>
    <mergeCell ref="AH45:BF45"/>
    <mergeCell ref="EZ45:FK45"/>
    <mergeCell ref="N46:AF46"/>
    <mergeCell ref="AH46:BF46"/>
    <mergeCell ref="DB41:DO41"/>
    <mergeCell ref="DP41:EM41"/>
    <mergeCell ref="EN41:FK41"/>
    <mergeCell ref="BS42:CM42"/>
    <mergeCell ref="CN42:DA42"/>
    <mergeCell ref="DB42:DO42"/>
    <mergeCell ref="DP42:EM42"/>
    <mergeCell ref="EN42:FK42"/>
    <mergeCell ref="A41:AN41"/>
    <mergeCell ref="AO41:AX41"/>
    <mergeCell ref="AY41:BH41"/>
    <mergeCell ref="BI41:BR41"/>
    <mergeCell ref="BS41:CM41"/>
    <mergeCell ref="CN41:DA41"/>
    <mergeCell ref="A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BI35:CM35"/>
    <mergeCell ref="CB36:CD36"/>
    <mergeCell ref="BI38:BR38"/>
    <mergeCell ref="BS38:CM38"/>
    <mergeCell ref="CN38:DA38"/>
    <mergeCell ref="DB38:DO38"/>
    <mergeCell ref="DP38:EM38"/>
    <mergeCell ref="EN38:FK38"/>
    <mergeCell ref="L30:AV30"/>
    <mergeCell ref="EZ30:FK30"/>
    <mergeCell ref="L31:AV31"/>
    <mergeCell ref="EN32:FK32"/>
    <mergeCell ref="A34:AN38"/>
    <mergeCell ref="AO34:AX38"/>
    <mergeCell ref="AY34:BH38"/>
    <mergeCell ref="BI34:CM34"/>
    <mergeCell ref="CN34:DO37"/>
    <mergeCell ref="DP34:FK37"/>
    <mergeCell ref="AO25:EL26"/>
    <mergeCell ref="EZ25:FK25"/>
    <mergeCell ref="EZ26:FK26"/>
    <mergeCell ref="AO27:EL28"/>
    <mergeCell ref="EZ27:FK28"/>
    <mergeCell ref="EZ29:FK29"/>
    <mergeCell ref="EZ18:FK18"/>
    <mergeCell ref="AO19:EL20"/>
    <mergeCell ref="EZ19:FK20"/>
    <mergeCell ref="EZ21:FK23"/>
    <mergeCell ref="AY22:BZ23"/>
    <mergeCell ref="AO24:EL24"/>
    <mergeCell ref="EZ24:FK24"/>
    <mergeCell ref="B15:EX15"/>
    <mergeCell ref="EJ16:EM16"/>
    <mergeCell ref="EZ16:FK16"/>
    <mergeCell ref="EZ17:FK17"/>
    <mergeCell ref="AR18:AV18"/>
    <mergeCell ref="AW18:AX18"/>
    <mergeCell ref="AY18:BU18"/>
    <mergeCell ref="BV18:BY18"/>
    <mergeCell ref="BZ18:CB18"/>
    <mergeCell ref="CC18:CE18"/>
    <mergeCell ref="CS1:FK1"/>
    <mergeCell ref="CS2:FK2"/>
    <mergeCell ref="CS3:FK3"/>
    <mergeCell ref="CS4:FK4"/>
    <mergeCell ref="CS5:FK5"/>
    <mergeCell ref="BP7:FK7"/>
    <mergeCell ref="BP13:CK13"/>
    <mergeCell ref="DY13:FK13"/>
    <mergeCell ref="BQ14:BU14"/>
    <mergeCell ref="BV14:BW14"/>
    <mergeCell ref="BX14:CT14"/>
    <mergeCell ref="CU14:CX14"/>
    <mergeCell ref="CY14:DA14"/>
    <mergeCell ref="DB14:DD14"/>
    <mergeCell ref="BP8:FK8"/>
    <mergeCell ref="BP9:FK9"/>
    <mergeCell ref="BP10:FK10"/>
    <mergeCell ref="BP11:FK11"/>
    <mergeCell ref="BP12:CK12"/>
    <mergeCell ref="DY12:FK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PageLayoutView="0" workbookViewId="0" topLeftCell="A1">
      <selection activeCell="I23" sqref="I23"/>
    </sheetView>
  </sheetViews>
  <sheetFormatPr defaultColWidth="9.140625" defaultRowHeight="15"/>
  <cols>
    <col min="1" max="1" width="44.28125" style="0" customWidth="1"/>
    <col min="2" max="2" width="17.57421875" style="0" customWidth="1"/>
    <col min="3" max="3" width="17.28125" style="0" customWidth="1"/>
    <col min="4" max="4" width="18.28125" style="0" customWidth="1"/>
  </cols>
  <sheetData>
    <row r="1" spans="1:4" ht="34.5" customHeight="1">
      <c r="A1" s="482" t="s">
        <v>230</v>
      </c>
      <c r="B1" s="483"/>
      <c r="C1" s="483"/>
      <c r="D1" s="483"/>
    </row>
    <row r="2" spans="1:4" ht="9.75" customHeight="1">
      <c r="A2" s="163"/>
      <c r="B2" s="73"/>
      <c r="C2" s="73"/>
      <c r="D2" s="73"/>
    </row>
    <row r="3" spans="1:4" ht="15.75">
      <c r="A3" s="482" t="s">
        <v>412</v>
      </c>
      <c r="B3" s="483"/>
      <c r="C3" s="483"/>
      <c r="D3" s="483"/>
    </row>
    <row r="4" ht="15">
      <c r="A4" s="18"/>
    </row>
    <row r="5" spans="1:4" ht="86.25" customHeight="1">
      <c r="A5" s="161" t="s">
        <v>231</v>
      </c>
      <c r="B5" s="161" t="s">
        <v>232</v>
      </c>
      <c r="C5" s="161" t="s">
        <v>233</v>
      </c>
      <c r="D5" s="161" t="s">
        <v>234</v>
      </c>
    </row>
    <row r="6" spans="1:4" ht="30">
      <c r="A6" s="1" t="s">
        <v>235</v>
      </c>
      <c r="B6" s="1"/>
      <c r="C6" s="1"/>
      <c r="D6" s="1"/>
    </row>
    <row r="7" spans="1:4" ht="15">
      <c r="A7" s="1" t="s">
        <v>236</v>
      </c>
      <c r="B7" s="1"/>
      <c r="C7" s="1"/>
      <c r="D7" s="1"/>
    </row>
    <row r="8" spans="1:4" ht="30">
      <c r="A8" s="1" t="s">
        <v>239</v>
      </c>
      <c r="B8" s="1"/>
      <c r="C8" s="1"/>
      <c r="D8" s="1"/>
    </row>
    <row r="9" spans="1:4" ht="15">
      <c r="A9" s="1" t="s">
        <v>236</v>
      </c>
      <c r="B9" s="1"/>
      <c r="C9" s="1"/>
      <c r="D9" s="1"/>
    </row>
    <row r="10" spans="1:4" ht="30">
      <c r="A10" s="1" t="s">
        <v>240</v>
      </c>
      <c r="B10" s="1"/>
      <c r="C10" s="1"/>
      <c r="D10" s="1"/>
    </row>
    <row r="11" spans="1:4" ht="15">
      <c r="A11" s="1" t="s">
        <v>236</v>
      </c>
      <c r="B11" s="1"/>
      <c r="C11" s="1"/>
      <c r="D11" s="1"/>
    </row>
    <row r="12" spans="1:4" ht="30">
      <c r="A12" s="1" t="s">
        <v>237</v>
      </c>
      <c r="B12" s="1"/>
      <c r="C12" s="1"/>
      <c r="D12" s="1"/>
    </row>
    <row r="13" spans="1:4" ht="15">
      <c r="A13" s="1" t="s">
        <v>236</v>
      </c>
      <c r="B13" s="1"/>
      <c r="C13" s="1"/>
      <c r="D13" s="1"/>
    </row>
    <row r="14" spans="1:4" ht="15">
      <c r="A14" s="1" t="s">
        <v>238</v>
      </c>
      <c r="B14" s="161" t="s">
        <v>6</v>
      </c>
      <c r="C14" s="161" t="s">
        <v>6</v>
      </c>
      <c r="D14" s="1"/>
    </row>
    <row r="16" spans="1:7" ht="122.25" customHeight="1">
      <c r="A16" s="480" t="s">
        <v>229</v>
      </c>
      <c r="B16" s="481"/>
      <c r="C16" s="481"/>
      <c r="D16" s="481"/>
      <c r="E16" s="162"/>
      <c r="F16" s="162"/>
      <c r="G16" s="162"/>
    </row>
  </sheetData>
  <sheetProtection/>
  <mergeCells count="3">
    <mergeCell ref="A1:D1"/>
    <mergeCell ref="A3:D3"/>
    <mergeCell ref="A16:D16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Шалеева</dc:creator>
  <cp:keywords/>
  <dc:description/>
  <cp:lastModifiedBy>Otd4_pc9</cp:lastModifiedBy>
  <cp:lastPrinted>2018-12-23T09:42:52Z</cp:lastPrinted>
  <dcterms:created xsi:type="dcterms:W3CDTF">2016-07-07T20:41:53Z</dcterms:created>
  <dcterms:modified xsi:type="dcterms:W3CDTF">2019-03-29T07:16:57Z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